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24226"/>
  <xr:revisionPtr revIDLastSave="0" documentId="13_ncr:1_{F2B27920-EAB9-429A-AC27-9C52F0BA8C24}" xr6:coauthVersionLast="47" xr6:coauthVersionMax="47" xr10:uidLastSave="{00000000-0000-0000-0000-000000000000}"/>
  <bookViews>
    <workbookView xWindow="3156" yWindow="372" windowWidth="17280" windowHeight="11388" tabRatio="808" xr2:uid="{00000000-000D-0000-FFFF-FFFF00000000}"/>
  </bookViews>
  <sheets>
    <sheet name="สรุป Incentive_กลุ่มน้ำ" sheetId="40" r:id="rId1"/>
    <sheet name="สรุป Incentive_กลุ่มยา+ข้าว" sheetId="42" r:id="rId2"/>
    <sheet name="รายละเอียดการคิด" sheetId="41" r:id="rId3"/>
    <sheet name="วันทำงาน" sheetId="38" r:id="rId4"/>
    <sheet name="เงื่อนไข" sheetId="3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3" i="41" l="1"/>
  <c r="S52" i="41"/>
  <c r="S53" i="41"/>
  <c r="S54" i="41"/>
  <c r="S55" i="41"/>
  <c r="S56" i="41"/>
  <c r="S57" i="41"/>
  <c r="S58" i="41"/>
  <c r="S59" i="41"/>
  <c r="S60" i="41"/>
  <c r="S61" i="41"/>
  <c r="S62" i="41"/>
  <c r="S63" i="41"/>
  <c r="T6" i="41"/>
  <c r="T7" i="41"/>
  <c r="T8" i="41"/>
  <c r="T9" i="41"/>
  <c r="T10" i="41"/>
  <c r="T11" i="41"/>
  <c r="T12" i="41"/>
  <c r="T13" i="41"/>
  <c r="T14" i="41"/>
  <c r="T15" i="41"/>
  <c r="T16" i="41"/>
  <c r="T17" i="41"/>
  <c r="T18" i="41"/>
  <c r="T19" i="41"/>
  <c r="T20" i="41"/>
  <c r="T21" i="41"/>
  <c r="T22" i="41"/>
  <c r="T23" i="41"/>
  <c r="T24" i="41"/>
  <c r="T25" i="41"/>
  <c r="T26" i="41"/>
  <c r="T27" i="41"/>
  <c r="T28" i="41"/>
  <c r="T29" i="41"/>
  <c r="T30" i="41"/>
  <c r="T31" i="41"/>
  <c r="T32" i="41"/>
  <c r="T33" i="41"/>
  <c r="T34" i="41"/>
  <c r="T35" i="41"/>
  <c r="T36" i="41"/>
  <c r="T37" i="41"/>
  <c r="T38" i="41"/>
  <c r="T39" i="41"/>
  <c r="T40" i="41"/>
  <c r="T41" i="41"/>
  <c r="T42" i="41"/>
  <c r="T43" i="41"/>
  <c r="T44" i="41"/>
  <c r="T45" i="41"/>
  <c r="T46" i="41"/>
  <c r="T47" i="41"/>
  <c r="T48" i="41"/>
  <c r="T49" i="41"/>
  <c r="T50" i="41"/>
  <c r="T51" i="41"/>
  <c r="T52" i="41"/>
  <c r="T53" i="41"/>
  <c r="T54" i="41"/>
  <c r="T55" i="41"/>
  <c r="T56" i="41"/>
  <c r="T57" i="41"/>
  <c r="T58" i="41"/>
  <c r="T59" i="41"/>
  <c r="T60" i="41"/>
  <c r="T61" i="41"/>
  <c r="T62" i="41"/>
  <c r="T63" i="41"/>
  <c r="L70" i="38" l="1"/>
  <c r="L71" i="38"/>
  <c r="L72" i="38"/>
  <c r="L73" i="38"/>
  <c r="L74" i="38"/>
  <c r="L75" i="38"/>
  <c r="L76" i="38"/>
  <c r="L77" i="38"/>
  <c r="L78" i="38"/>
  <c r="L79" i="38"/>
  <c r="L80" i="38"/>
  <c r="L81" i="38"/>
  <c r="L82" i="38"/>
  <c r="L83" i="38"/>
  <c r="L84" i="38"/>
  <c r="L85" i="38"/>
  <c r="L86" i="38"/>
  <c r="L87" i="38"/>
  <c r="L88" i="38"/>
  <c r="L89" i="38"/>
  <c r="L90" i="38"/>
  <c r="L91" i="38"/>
  <c r="L92" i="38"/>
  <c r="L93" i="38"/>
  <c r="L94" i="38"/>
  <c r="L95" i="38"/>
  <c r="L96" i="38"/>
  <c r="L97" i="38"/>
  <c r="L98" i="38"/>
  <c r="L99" i="38"/>
  <c r="L100" i="38"/>
  <c r="L101" i="38"/>
  <c r="L102" i="38"/>
  <c r="L103" i="38"/>
  <c r="L104" i="38"/>
  <c r="L105" i="38"/>
  <c r="L106" i="38"/>
  <c r="L107" i="38"/>
  <c r="L108" i="38"/>
  <c r="L109" i="38"/>
  <c r="L110" i="38"/>
  <c r="L111" i="38"/>
  <c r="L112" i="38"/>
  <c r="L113" i="38"/>
  <c r="L114" i="38"/>
  <c r="L115" i="38"/>
  <c r="L116" i="38"/>
  <c r="L117" i="38"/>
  <c r="L118" i="38"/>
  <c r="L119" i="38"/>
  <c r="L120" i="38"/>
  <c r="L121" i="38"/>
  <c r="L122" i="38"/>
  <c r="L123" i="38"/>
  <c r="L124" i="38"/>
  <c r="L125" i="38"/>
  <c r="L126" i="38"/>
  <c r="L127" i="38"/>
  <c r="L128" i="38"/>
  <c r="L129" i="38"/>
  <c r="L130" i="38"/>
  <c r="L131" i="38"/>
  <c r="L132" i="38"/>
  <c r="L133" i="38"/>
  <c r="L134" i="38"/>
  <c r="L135" i="38"/>
  <c r="L136" i="38"/>
  <c r="L137" i="38"/>
  <c r="L138" i="38"/>
  <c r="L139" i="38"/>
  <c r="L140" i="38"/>
  <c r="L141" i="38"/>
  <c r="L142" i="38"/>
  <c r="L143" i="38"/>
  <c r="L144" i="38"/>
  <c r="L145" i="38"/>
  <c r="L146" i="38"/>
  <c r="L147" i="38"/>
  <c r="L148" i="38"/>
  <c r="L149" i="38"/>
  <c r="L150" i="38"/>
  <c r="L151" i="38"/>
  <c r="L152" i="38"/>
  <c r="L153" i="38"/>
  <c r="L154" i="38"/>
  <c r="L155" i="38"/>
  <c r="L156" i="38"/>
  <c r="L157" i="38"/>
  <c r="L68" i="38"/>
  <c r="L69" i="38"/>
  <c r="K68" i="38"/>
  <c r="K69" i="38"/>
  <c r="K70" i="38"/>
  <c r="K71" i="38"/>
  <c r="K72" i="38"/>
  <c r="K73" i="38"/>
  <c r="K74" i="38"/>
  <c r="K75" i="38"/>
  <c r="K76" i="38"/>
  <c r="K77" i="38"/>
  <c r="K78" i="38"/>
  <c r="K79" i="38"/>
  <c r="K80" i="38"/>
  <c r="K81" i="38"/>
  <c r="K82" i="38"/>
  <c r="K83" i="38"/>
  <c r="K84" i="38"/>
  <c r="K85" i="38"/>
  <c r="K86" i="38"/>
  <c r="K87" i="38"/>
  <c r="K88" i="38"/>
  <c r="K89" i="38"/>
  <c r="K90" i="38"/>
  <c r="K91" i="38"/>
  <c r="K92" i="38"/>
  <c r="K93" i="38"/>
  <c r="K94" i="38"/>
  <c r="K95" i="38"/>
  <c r="K96" i="38"/>
  <c r="K97" i="38"/>
  <c r="K98" i="38"/>
  <c r="K99" i="38"/>
  <c r="K100" i="38"/>
  <c r="K101" i="38"/>
  <c r="K102" i="38"/>
  <c r="K103" i="38"/>
  <c r="K104" i="38"/>
  <c r="K105" i="38"/>
  <c r="K106" i="38"/>
  <c r="K107" i="38"/>
  <c r="K108" i="38"/>
  <c r="K109" i="38"/>
  <c r="K110" i="38"/>
  <c r="K111" i="38"/>
  <c r="K112" i="38"/>
  <c r="K113" i="38"/>
  <c r="K114" i="38"/>
  <c r="K115" i="38"/>
  <c r="K116" i="38"/>
  <c r="K117" i="38"/>
  <c r="K118" i="38"/>
  <c r="K119" i="38"/>
  <c r="K120" i="38"/>
  <c r="K121" i="38"/>
  <c r="K122" i="38"/>
  <c r="K123" i="38"/>
  <c r="K124" i="38"/>
  <c r="K125" i="38"/>
  <c r="K126" i="38"/>
  <c r="K127" i="38"/>
  <c r="K128" i="38"/>
  <c r="K129" i="38"/>
  <c r="K130" i="38"/>
  <c r="K131" i="38"/>
  <c r="K132" i="38"/>
  <c r="K133" i="38"/>
  <c r="K134" i="38"/>
  <c r="K135" i="38"/>
  <c r="K136" i="38"/>
  <c r="K137" i="38"/>
  <c r="K138" i="38"/>
  <c r="K139" i="38"/>
  <c r="K140" i="38"/>
  <c r="K141" i="38"/>
  <c r="K142" i="38"/>
  <c r="K143" i="38"/>
  <c r="K144" i="38"/>
  <c r="K145" i="38"/>
  <c r="K146" i="38"/>
  <c r="K147" i="38"/>
  <c r="K148" i="38"/>
  <c r="K149" i="38"/>
  <c r="K150" i="38"/>
  <c r="K151" i="38"/>
  <c r="K152" i="38"/>
  <c r="K153" i="38"/>
  <c r="K154" i="38"/>
  <c r="K155" i="38"/>
  <c r="K156" i="38"/>
  <c r="K157" i="38"/>
  <c r="J68" i="38"/>
  <c r="J69" i="38"/>
  <c r="J70" i="38"/>
  <c r="J71" i="38"/>
  <c r="J72" i="38"/>
  <c r="J73" i="38"/>
  <c r="J74" i="38"/>
  <c r="J75" i="38"/>
  <c r="J76" i="38"/>
  <c r="J77" i="38"/>
  <c r="J78" i="38"/>
  <c r="J79" i="38"/>
  <c r="J80" i="38"/>
  <c r="J81" i="38"/>
  <c r="J82" i="38"/>
  <c r="J83" i="38"/>
  <c r="J84" i="38"/>
  <c r="J85" i="38"/>
  <c r="J86" i="38"/>
  <c r="J87" i="38"/>
  <c r="J88" i="38"/>
  <c r="J89" i="38"/>
  <c r="J90" i="38"/>
  <c r="J91" i="38"/>
  <c r="J92" i="38"/>
  <c r="J93" i="38"/>
  <c r="J94" i="38"/>
  <c r="J95" i="38"/>
  <c r="J96" i="38"/>
  <c r="J97" i="38"/>
  <c r="J98" i="38"/>
  <c r="J99" i="38"/>
  <c r="J100" i="38"/>
  <c r="J101" i="38"/>
  <c r="J102" i="38"/>
  <c r="J103" i="38"/>
  <c r="J104" i="38"/>
  <c r="J105" i="38"/>
  <c r="J106" i="38"/>
  <c r="J107" i="38"/>
  <c r="J108" i="38"/>
  <c r="J109" i="38"/>
  <c r="J110" i="38"/>
  <c r="J111" i="38"/>
  <c r="J112" i="38"/>
  <c r="J113" i="38"/>
  <c r="J114" i="38"/>
  <c r="J115" i="38"/>
  <c r="J116" i="38"/>
  <c r="J117" i="38"/>
  <c r="J118" i="38"/>
  <c r="J119" i="38"/>
  <c r="J120" i="38"/>
  <c r="J121" i="38"/>
  <c r="J122" i="38"/>
  <c r="J123" i="38"/>
  <c r="J124" i="38"/>
  <c r="J125" i="38"/>
  <c r="J126" i="38"/>
  <c r="J127" i="38"/>
  <c r="J128" i="38"/>
  <c r="J129" i="38"/>
  <c r="J130" i="38"/>
  <c r="J131" i="38"/>
  <c r="J132" i="38"/>
  <c r="J133" i="38"/>
  <c r="J134" i="38"/>
  <c r="J135" i="38"/>
  <c r="J136" i="38"/>
  <c r="J137" i="38"/>
  <c r="J138" i="38"/>
  <c r="J139" i="38"/>
  <c r="J140" i="38"/>
  <c r="J141" i="38"/>
  <c r="J142" i="38"/>
  <c r="J143" i="38"/>
  <c r="J144" i="38"/>
  <c r="J145" i="38"/>
  <c r="J146" i="38"/>
  <c r="J147" i="38"/>
  <c r="J148" i="38"/>
  <c r="J149" i="38"/>
  <c r="J150" i="38"/>
  <c r="J151" i="38"/>
  <c r="J152" i="38"/>
  <c r="J153" i="38"/>
  <c r="J154" i="38"/>
  <c r="J155" i="38"/>
  <c r="J156" i="38"/>
  <c r="J157" i="38"/>
  <c r="L67" i="38"/>
  <c r="K67" i="38"/>
  <c r="J67" i="38"/>
  <c r="D68" i="38"/>
  <c r="D69" i="38"/>
  <c r="D70" i="38"/>
  <c r="D71" i="38"/>
  <c r="D72" i="38"/>
  <c r="D73" i="38"/>
  <c r="D74" i="38"/>
  <c r="D75" i="38"/>
  <c r="D76" i="38"/>
  <c r="D77" i="38"/>
  <c r="D78" i="38"/>
  <c r="D79" i="38"/>
  <c r="D80" i="38"/>
  <c r="D81" i="38"/>
  <c r="D82" i="38"/>
  <c r="D83" i="38"/>
  <c r="D84" i="38"/>
  <c r="D85" i="38"/>
  <c r="D86" i="38"/>
  <c r="D87" i="38"/>
  <c r="D88" i="38"/>
  <c r="D89" i="38"/>
  <c r="D90" i="38"/>
  <c r="D91" i="38"/>
  <c r="D92" i="38"/>
  <c r="D93" i="38"/>
  <c r="D94" i="38"/>
  <c r="D95" i="38"/>
  <c r="D96" i="38"/>
  <c r="D97" i="38"/>
  <c r="D98" i="38"/>
  <c r="D99" i="38"/>
  <c r="D100" i="38"/>
  <c r="D101" i="38"/>
  <c r="D102" i="38"/>
  <c r="D103" i="38"/>
  <c r="D104" i="38"/>
  <c r="D105" i="38"/>
  <c r="D106" i="38"/>
  <c r="D107" i="38"/>
  <c r="D108" i="38"/>
  <c r="D109" i="38"/>
  <c r="D110" i="38"/>
  <c r="D111" i="38"/>
  <c r="D112" i="38"/>
  <c r="D113" i="38"/>
  <c r="D114" i="38"/>
  <c r="D115" i="38"/>
  <c r="D116" i="38"/>
  <c r="D117" i="38"/>
  <c r="D118" i="38"/>
  <c r="D119" i="38"/>
  <c r="D120" i="38"/>
  <c r="D121" i="38"/>
  <c r="D122" i="38"/>
  <c r="D123" i="38"/>
  <c r="D124" i="38"/>
  <c r="D125" i="38"/>
  <c r="D126" i="38"/>
  <c r="D127" i="38"/>
  <c r="D128" i="38"/>
  <c r="D129" i="38"/>
  <c r="D130" i="38"/>
  <c r="D131" i="38"/>
  <c r="D132" i="38"/>
  <c r="D133" i="38"/>
  <c r="D134" i="38"/>
  <c r="D135" i="38"/>
  <c r="D136" i="38"/>
  <c r="D137" i="38"/>
  <c r="D138" i="38"/>
  <c r="D139" i="38"/>
  <c r="D140" i="38"/>
  <c r="D141" i="38"/>
  <c r="D142" i="38"/>
  <c r="D143" i="38"/>
  <c r="D144" i="38"/>
  <c r="D145" i="38"/>
  <c r="D146" i="38"/>
  <c r="D147" i="38"/>
  <c r="D148" i="38"/>
  <c r="D149" i="38"/>
  <c r="D150" i="38"/>
  <c r="D151" i="38"/>
  <c r="D152" i="38"/>
  <c r="D153" i="38"/>
  <c r="D154" i="38"/>
  <c r="D155" i="38"/>
  <c r="D156" i="38"/>
  <c r="D157" i="38"/>
  <c r="D67" i="38"/>
  <c r="K7" i="38"/>
  <c r="K8" i="38"/>
  <c r="K9" i="38"/>
  <c r="K10" i="38"/>
  <c r="K11" i="38"/>
  <c r="K12" i="38"/>
  <c r="K13" i="38"/>
  <c r="K14" i="38"/>
  <c r="K15" i="38"/>
  <c r="K16" i="38"/>
  <c r="K17" i="38"/>
  <c r="K18" i="38"/>
  <c r="K19" i="38"/>
  <c r="K20" i="38"/>
  <c r="K21" i="38"/>
  <c r="K22" i="38"/>
  <c r="K23" i="38"/>
  <c r="K24" i="38"/>
  <c r="K25" i="38"/>
  <c r="K26" i="38"/>
  <c r="K27" i="38"/>
  <c r="K28" i="38"/>
  <c r="K29" i="38"/>
  <c r="K30" i="38"/>
  <c r="K31" i="38"/>
  <c r="K32" i="38"/>
  <c r="K33" i="38"/>
  <c r="K34" i="38"/>
  <c r="K35" i="38"/>
  <c r="K36" i="38"/>
  <c r="K37" i="38"/>
  <c r="K38" i="38"/>
  <c r="K39" i="38"/>
  <c r="K40" i="38"/>
  <c r="K41" i="38"/>
  <c r="K42" i="38"/>
  <c r="K43" i="38"/>
  <c r="K44" i="38"/>
  <c r="K45" i="38"/>
  <c r="K46" i="38"/>
  <c r="K47" i="38"/>
  <c r="K48" i="38"/>
  <c r="K49" i="38"/>
  <c r="K50" i="38"/>
  <c r="K51" i="38"/>
  <c r="K52" i="38"/>
  <c r="K53" i="38"/>
  <c r="K54" i="38"/>
  <c r="K55" i="38"/>
  <c r="K56" i="38"/>
  <c r="K57" i="38"/>
  <c r="K58" i="38"/>
  <c r="K59" i="38"/>
  <c r="K60" i="38"/>
  <c r="K61" i="38"/>
  <c r="K62" i="38"/>
  <c r="K63" i="38"/>
  <c r="K6" i="38"/>
  <c r="AW16" i="41"/>
  <c r="AW17" i="41"/>
  <c r="AW18" i="41"/>
  <c r="AW19" i="41"/>
  <c r="AW20" i="41"/>
  <c r="AW21" i="41"/>
  <c r="AW22" i="41"/>
  <c r="AW23" i="41"/>
  <c r="AW24" i="41"/>
  <c r="AW25" i="41"/>
  <c r="AW26" i="41"/>
  <c r="AW27" i="41"/>
  <c r="AW28" i="41"/>
  <c r="AW29" i="41"/>
  <c r="AW30" i="41"/>
  <c r="AW31" i="41"/>
  <c r="AW32" i="41"/>
  <c r="AW33" i="41"/>
  <c r="AW34" i="41"/>
  <c r="AW35" i="41"/>
  <c r="AW36" i="41"/>
  <c r="AW37" i="41"/>
  <c r="AW38" i="41"/>
  <c r="AW39" i="41"/>
  <c r="AW40" i="41"/>
  <c r="AW41" i="41"/>
  <c r="AW42" i="41"/>
  <c r="AW43" i="41"/>
  <c r="AW44" i="41"/>
  <c r="AW45" i="41"/>
  <c r="AW46" i="41"/>
  <c r="AW47" i="41"/>
  <c r="AW48" i="41"/>
  <c r="AW49" i="41"/>
  <c r="AW50" i="41"/>
  <c r="AW51" i="41"/>
  <c r="AW52" i="41"/>
  <c r="AW53" i="41"/>
  <c r="AW54" i="41"/>
  <c r="AW55" i="41"/>
  <c r="AW56" i="41"/>
  <c r="AW57" i="41"/>
  <c r="AW58" i="41"/>
  <c r="AW59" i="41"/>
  <c r="AW60" i="41"/>
  <c r="AW61" i="41"/>
  <c r="AW62" i="41"/>
  <c r="AW63" i="41"/>
  <c r="AW15" i="41"/>
  <c r="AN16" i="41"/>
  <c r="AN17" i="41"/>
  <c r="AN18" i="41"/>
  <c r="AN19" i="41"/>
  <c r="AN20" i="41"/>
  <c r="AN21" i="41"/>
  <c r="AN22" i="41"/>
  <c r="AN23" i="41"/>
  <c r="AN24" i="41"/>
  <c r="AN25" i="41"/>
  <c r="AN26" i="41"/>
  <c r="AN27" i="41"/>
  <c r="AN28" i="41"/>
  <c r="AN29" i="41"/>
  <c r="AN30" i="41"/>
  <c r="AN31" i="41"/>
  <c r="AN32" i="41"/>
  <c r="AN33" i="41"/>
  <c r="AN34" i="41"/>
  <c r="AN35" i="41"/>
  <c r="AN36" i="41"/>
  <c r="AN37" i="41"/>
  <c r="AN38" i="41"/>
  <c r="AN39" i="41"/>
  <c r="AN40" i="41"/>
  <c r="AN41" i="41"/>
  <c r="AN42" i="41"/>
  <c r="AN43" i="41"/>
  <c r="AN44" i="41"/>
  <c r="AN45" i="41"/>
  <c r="AN46" i="41"/>
  <c r="AN47" i="41"/>
  <c r="AN48" i="41"/>
  <c r="AN49" i="41"/>
  <c r="AN50" i="41"/>
  <c r="AN51" i="41"/>
  <c r="AN52" i="41"/>
  <c r="AN53" i="41"/>
  <c r="AN54" i="41"/>
  <c r="AN55" i="41"/>
  <c r="AN56" i="41"/>
  <c r="AN57" i="41"/>
  <c r="AN58" i="41"/>
  <c r="AN59" i="41"/>
  <c r="AN60" i="41"/>
  <c r="AN61" i="41"/>
  <c r="AN62" i="41"/>
  <c r="AN63" i="41"/>
  <c r="AN15" i="41"/>
  <c r="AE16" i="41"/>
  <c r="AE17" i="41"/>
  <c r="AE18" i="41"/>
  <c r="AE19" i="41"/>
  <c r="AE20" i="41"/>
  <c r="AE21" i="41"/>
  <c r="AE22" i="41"/>
  <c r="AE23" i="41"/>
  <c r="AE24" i="41"/>
  <c r="AE25" i="41"/>
  <c r="AE26" i="41"/>
  <c r="AE27" i="41"/>
  <c r="AE28" i="41"/>
  <c r="AE29" i="41"/>
  <c r="AE30" i="41"/>
  <c r="AE31" i="41"/>
  <c r="AE32" i="41"/>
  <c r="AE33" i="41"/>
  <c r="AE34" i="41"/>
  <c r="AE35" i="41"/>
  <c r="AE36" i="41"/>
  <c r="AE37" i="41"/>
  <c r="AE38" i="41"/>
  <c r="AE39" i="41"/>
  <c r="AE40" i="41"/>
  <c r="AE41" i="41"/>
  <c r="AE42" i="41"/>
  <c r="AE43" i="41"/>
  <c r="AE44" i="41"/>
  <c r="AE45" i="41"/>
  <c r="AE46" i="41"/>
  <c r="AE47" i="41"/>
  <c r="AE48" i="41"/>
  <c r="AE49" i="41"/>
  <c r="AE50" i="41"/>
  <c r="AE51" i="41"/>
  <c r="AE52" i="41"/>
  <c r="AE53" i="41"/>
  <c r="AE54" i="41"/>
  <c r="AE55" i="41"/>
  <c r="AE56" i="41"/>
  <c r="AE57" i="41"/>
  <c r="AE58" i="41"/>
  <c r="AE59" i="41"/>
  <c r="AE60" i="41"/>
  <c r="AE61" i="41"/>
  <c r="AE62" i="41"/>
  <c r="AE63" i="41"/>
  <c r="AE15" i="41"/>
  <c r="J7" i="42" l="1"/>
  <c r="J8" i="42"/>
  <c r="J9" i="42"/>
  <c r="J10" i="42"/>
  <c r="J11" i="42"/>
  <c r="J12" i="42"/>
  <c r="J13" i="42"/>
  <c r="J14" i="42"/>
  <c r="J15" i="42"/>
  <c r="J16" i="42"/>
  <c r="J17" i="42"/>
  <c r="J18" i="42"/>
  <c r="J19" i="42"/>
  <c r="J20" i="42"/>
  <c r="J21" i="42"/>
  <c r="J22" i="42"/>
  <c r="J23" i="42"/>
  <c r="J24" i="42"/>
  <c r="J25" i="42"/>
  <c r="J26" i="42"/>
  <c r="J27" i="42"/>
  <c r="J28" i="42"/>
  <c r="J29" i="42"/>
  <c r="J30" i="42"/>
  <c r="J31" i="42"/>
  <c r="J32" i="42"/>
  <c r="J33" i="42"/>
  <c r="J34" i="42"/>
  <c r="J35" i="42"/>
  <c r="J36" i="42"/>
  <c r="J37" i="42"/>
  <c r="J38" i="42"/>
  <c r="J39" i="42"/>
  <c r="J40" i="42"/>
  <c r="J41" i="42"/>
  <c r="J42" i="42"/>
  <c r="J43" i="42"/>
  <c r="J44" i="42"/>
  <c r="J45" i="42"/>
  <c r="J46" i="42"/>
  <c r="J47" i="42"/>
  <c r="J48" i="42"/>
  <c r="J49" i="42"/>
  <c r="J50" i="42"/>
  <c r="J51" i="42"/>
  <c r="J52" i="42"/>
  <c r="J53" i="42"/>
  <c r="J54" i="42"/>
  <c r="J55" i="42"/>
  <c r="J56" i="42"/>
  <c r="J57" i="42"/>
  <c r="J58" i="42"/>
  <c r="J59" i="42"/>
  <c r="J60" i="42"/>
  <c r="J61" i="42"/>
  <c r="J62" i="42"/>
  <c r="J6" i="42"/>
  <c r="H16" i="40"/>
  <c r="H17" i="40"/>
  <c r="H18" i="40"/>
  <c r="H19" i="40"/>
  <c r="H20" i="40"/>
  <c r="H21" i="40"/>
  <c r="H22" i="40"/>
  <c r="H23" i="40"/>
  <c r="H24" i="40"/>
  <c r="H25" i="40"/>
  <c r="H26" i="40"/>
  <c r="H27" i="40"/>
  <c r="H28" i="40"/>
  <c r="H29" i="40"/>
  <c r="H30" i="40"/>
  <c r="H31" i="40"/>
  <c r="H32" i="40"/>
  <c r="H33" i="40"/>
  <c r="H34" i="40"/>
  <c r="H35" i="40"/>
  <c r="H36" i="40"/>
  <c r="H37" i="40"/>
  <c r="H38" i="40"/>
  <c r="H39" i="40"/>
  <c r="H40" i="40"/>
  <c r="H41" i="40"/>
  <c r="H42" i="40"/>
  <c r="H43" i="40"/>
  <c r="H44" i="40"/>
  <c r="H45" i="40"/>
  <c r="H46" i="40"/>
  <c r="H47" i="40"/>
  <c r="H48" i="40"/>
  <c r="H49" i="40"/>
  <c r="H50" i="40"/>
  <c r="H51" i="40"/>
  <c r="H52" i="40"/>
  <c r="H53" i="40"/>
  <c r="H54" i="40"/>
  <c r="H55" i="40"/>
  <c r="H56" i="40"/>
  <c r="H57" i="40"/>
  <c r="H58" i="40"/>
  <c r="H59" i="40"/>
  <c r="H60" i="40"/>
  <c r="H61" i="40"/>
  <c r="H62" i="40"/>
  <c r="I16" i="40"/>
  <c r="I17" i="40"/>
  <c r="I18" i="40"/>
  <c r="I19" i="40"/>
  <c r="I20" i="40"/>
  <c r="I21" i="40"/>
  <c r="I22" i="40"/>
  <c r="I23" i="40"/>
  <c r="I24" i="40"/>
  <c r="I25" i="40"/>
  <c r="I26" i="40"/>
  <c r="I27" i="40"/>
  <c r="I28" i="40"/>
  <c r="I29" i="40"/>
  <c r="I30" i="40"/>
  <c r="I31" i="40"/>
  <c r="I32" i="40"/>
  <c r="I33" i="40"/>
  <c r="I34" i="40"/>
  <c r="I35" i="40"/>
  <c r="I36" i="40"/>
  <c r="I37" i="40"/>
  <c r="I38" i="40"/>
  <c r="I39" i="40"/>
  <c r="I40" i="40"/>
  <c r="I41" i="40"/>
  <c r="I42" i="40"/>
  <c r="I43" i="40"/>
  <c r="I44" i="40"/>
  <c r="I45" i="40"/>
  <c r="I46" i="40"/>
  <c r="I47" i="40"/>
  <c r="I48" i="40"/>
  <c r="I49" i="40"/>
  <c r="I50" i="40"/>
  <c r="I51" i="40"/>
  <c r="I52" i="40"/>
  <c r="I53" i="40"/>
  <c r="I54" i="40"/>
  <c r="I55" i="40"/>
  <c r="I56" i="40"/>
  <c r="I57" i="40"/>
  <c r="I58" i="40"/>
  <c r="I59" i="40"/>
  <c r="I60" i="40"/>
  <c r="I61" i="40"/>
  <c r="I62" i="40"/>
  <c r="J7" i="40"/>
  <c r="J8" i="40"/>
  <c r="J9" i="40"/>
  <c r="J10" i="40"/>
  <c r="J11" i="40"/>
  <c r="J12" i="40"/>
  <c r="J13" i="40"/>
  <c r="J14" i="40"/>
  <c r="J15" i="40"/>
  <c r="J16" i="40"/>
  <c r="J17" i="40"/>
  <c r="J18" i="40"/>
  <c r="J19" i="40"/>
  <c r="J20" i="40"/>
  <c r="J21" i="40"/>
  <c r="J22" i="40"/>
  <c r="J23" i="40"/>
  <c r="J24" i="40"/>
  <c r="J25" i="40"/>
  <c r="J26" i="40"/>
  <c r="J27" i="40"/>
  <c r="J28" i="40"/>
  <c r="J29" i="40"/>
  <c r="J30" i="40"/>
  <c r="J31" i="40"/>
  <c r="J32" i="40"/>
  <c r="J33" i="40"/>
  <c r="J34" i="40"/>
  <c r="J35" i="40"/>
  <c r="J36" i="40"/>
  <c r="J37" i="40"/>
  <c r="J38" i="40"/>
  <c r="J39" i="40"/>
  <c r="J40" i="40"/>
  <c r="J41" i="40"/>
  <c r="J42" i="40"/>
  <c r="J43" i="40"/>
  <c r="J44" i="40"/>
  <c r="J45" i="40"/>
  <c r="J46" i="40"/>
  <c r="J47" i="40"/>
  <c r="J48" i="40"/>
  <c r="J49" i="40"/>
  <c r="J50" i="40"/>
  <c r="J51" i="40"/>
  <c r="J52" i="40"/>
  <c r="J53" i="40"/>
  <c r="J54" i="40"/>
  <c r="J55" i="40"/>
  <c r="J56" i="40"/>
  <c r="J57" i="40"/>
  <c r="J58" i="40"/>
  <c r="J59" i="40"/>
  <c r="J60" i="40"/>
  <c r="J61" i="40"/>
  <c r="J62" i="40"/>
  <c r="J6" i="40"/>
  <c r="I15" i="40"/>
  <c r="H15" i="40"/>
  <c r="G7" i="40"/>
  <c r="G8" i="40"/>
  <c r="G9" i="40"/>
  <c r="G10" i="40"/>
  <c r="G11" i="40"/>
  <c r="G12" i="40"/>
  <c r="G13" i="40"/>
  <c r="G14" i="40"/>
  <c r="G15" i="40"/>
  <c r="G16" i="40"/>
  <c r="G17" i="40"/>
  <c r="G18" i="40"/>
  <c r="G19" i="40"/>
  <c r="G20" i="40"/>
  <c r="G21" i="40"/>
  <c r="G22" i="40"/>
  <c r="G23" i="40"/>
  <c r="G24" i="40"/>
  <c r="G25" i="40"/>
  <c r="G26" i="40"/>
  <c r="G27" i="40"/>
  <c r="G28" i="40"/>
  <c r="G29" i="40"/>
  <c r="G30" i="40"/>
  <c r="G31" i="40"/>
  <c r="G32" i="40"/>
  <c r="G33" i="40"/>
  <c r="G34" i="40"/>
  <c r="G35" i="40"/>
  <c r="G36" i="40"/>
  <c r="G37" i="40"/>
  <c r="G38" i="40"/>
  <c r="G39" i="40"/>
  <c r="G40" i="40"/>
  <c r="G41" i="40"/>
  <c r="G42" i="40"/>
  <c r="G43" i="40"/>
  <c r="G44" i="40"/>
  <c r="G45" i="40"/>
  <c r="G46" i="40"/>
  <c r="G47" i="40"/>
  <c r="G48" i="40"/>
  <c r="G49" i="40"/>
  <c r="G50" i="40"/>
  <c r="G51" i="40"/>
  <c r="G52" i="40"/>
  <c r="G53" i="40"/>
  <c r="G54" i="40"/>
  <c r="G55" i="40"/>
  <c r="G56" i="40"/>
  <c r="G57" i="40"/>
  <c r="G58" i="40"/>
  <c r="G59" i="40"/>
  <c r="G60" i="40"/>
  <c r="G61" i="40"/>
  <c r="G62" i="40"/>
  <c r="G6" i="40"/>
  <c r="H16" i="42"/>
  <c r="H17" i="42"/>
  <c r="H18" i="42"/>
  <c r="H19" i="42"/>
  <c r="H20" i="42"/>
  <c r="H21" i="42"/>
  <c r="H22" i="42"/>
  <c r="H23" i="42"/>
  <c r="H24" i="42"/>
  <c r="H25" i="42"/>
  <c r="H26" i="42"/>
  <c r="H27" i="42"/>
  <c r="H28" i="42"/>
  <c r="H29" i="42"/>
  <c r="H30" i="42"/>
  <c r="H31" i="42"/>
  <c r="H32" i="42"/>
  <c r="H33" i="42"/>
  <c r="H34" i="42"/>
  <c r="H35" i="42"/>
  <c r="H36" i="42"/>
  <c r="H37" i="42"/>
  <c r="H38" i="42"/>
  <c r="H39" i="42"/>
  <c r="H40" i="42"/>
  <c r="H41" i="42"/>
  <c r="H42" i="42"/>
  <c r="H43" i="42"/>
  <c r="H44" i="42"/>
  <c r="H45" i="42"/>
  <c r="H46" i="42"/>
  <c r="H47" i="42"/>
  <c r="H48" i="42"/>
  <c r="H49" i="42"/>
  <c r="H50" i="42"/>
  <c r="H51" i="42"/>
  <c r="H52" i="42"/>
  <c r="H53" i="42"/>
  <c r="H54" i="42"/>
  <c r="H55" i="42"/>
  <c r="H56" i="42"/>
  <c r="H57" i="42"/>
  <c r="H58" i="42"/>
  <c r="H59" i="42"/>
  <c r="H60" i="42"/>
  <c r="H61" i="42"/>
  <c r="H62" i="42"/>
  <c r="I16" i="42"/>
  <c r="I17" i="42"/>
  <c r="I18" i="42"/>
  <c r="I19" i="42"/>
  <c r="I20" i="42"/>
  <c r="I21" i="42"/>
  <c r="I22" i="42"/>
  <c r="I23" i="42"/>
  <c r="I24" i="42"/>
  <c r="I25" i="42"/>
  <c r="I26" i="42"/>
  <c r="I27" i="42"/>
  <c r="I28" i="42"/>
  <c r="I29" i="42"/>
  <c r="I30" i="42"/>
  <c r="I31" i="42"/>
  <c r="I32" i="42"/>
  <c r="I33" i="42"/>
  <c r="I34" i="42"/>
  <c r="I35" i="42"/>
  <c r="I36" i="42"/>
  <c r="I37" i="42"/>
  <c r="I38" i="42"/>
  <c r="I39" i="42"/>
  <c r="I40" i="42"/>
  <c r="I41" i="42"/>
  <c r="I42" i="42"/>
  <c r="I43" i="42"/>
  <c r="I44" i="42"/>
  <c r="I45" i="42"/>
  <c r="I46" i="42"/>
  <c r="I47" i="42"/>
  <c r="I48" i="42"/>
  <c r="I49" i="42"/>
  <c r="I50" i="42"/>
  <c r="I51" i="42"/>
  <c r="I52" i="42"/>
  <c r="I53" i="42"/>
  <c r="I54" i="42"/>
  <c r="I55" i="42"/>
  <c r="I56" i="42"/>
  <c r="I57" i="42"/>
  <c r="I58" i="42"/>
  <c r="I59" i="42"/>
  <c r="I60" i="42"/>
  <c r="I61" i="42"/>
  <c r="I62" i="42"/>
  <c r="I15" i="42"/>
  <c r="H15" i="42"/>
  <c r="G7" i="42"/>
  <c r="G8" i="42"/>
  <c r="G9" i="42"/>
  <c r="G10" i="42"/>
  <c r="G11" i="42"/>
  <c r="G12" i="42"/>
  <c r="G13" i="42"/>
  <c r="G14" i="42"/>
  <c r="G15" i="42"/>
  <c r="G16" i="42"/>
  <c r="G17" i="42"/>
  <c r="G18" i="42"/>
  <c r="G19" i="42"/>
  <c r="G20" i="42"/>
  <c r="G21" i="42"/>
  <c r="G22" i="42"/>
  <c r="G23" i="42"/>
  <c r="G24" i="42"/>
  <c r="G25" i="42"/>
  <c r="G26" i="42"/>
  <c r="G27" i="42"/>
  <c r="G28" i="42"/>
  <c r="G29" i="42"/>
  <c r="G30" i="42"/>
  <c r="G31" i="42"/>
  <c r="G32" i="42"/>
  <c r="G33" i="42"/>
  <c r="G34" i="42"/>
  <c r="G35" i="42"/>
  <c r="G36" i="42"/>
  <c r="G37" i="42"/>
  <c r="G38" i="42"/>
  <c r="G39" i="42"/>
  <c r="G40" i="42"/>
  <c r="G41" i="42"/>
  <c r="G42" i="42"/>
  <c r="G43" i="42"/>
  <c r="G44" i="42"/>
  <c r="G45" i="42"/>
  <c r="G46" i="42"/>
  <c r="G47" i="42"/>
  <c r="G48" i="42"/>
  <c r="G49" i="42"/>
  <c r="G50" i="42"/>
  <c r="G51" i="42"/>
  <c r="G52" i="42"/>
  <c r="G53" i="42"/>
  <c r="G54" i="42"/>
  <c r="G55" i="42"/>
  <c r="G56" i="42"/>
  <c r="G57" i="42"/>
  <c r="G58" i="42"/>
  <c r="G59" i="42"/>
  <c r="G60" i="42"/>
  <c r="G61" i="42"/>
  <c r="G62" i="42"/>
  <c r="G6" i="42"/>
  <c r="U16" i="41"/>
  <c r="U17" i="41"/>
  <c r="U18" i="41"/>
  <c r="U19" i="41"/>
  <c r="U20" i="41"/>
  <c r="U21" i="41"/>
  <c r="U22" i="41"/>
  <c r="U23" i="41"/>
  <c r="U24" i="41"/>
  <c r="U25" i="41"/>
  <c r="U26" i="41"/>
  <c r="U27" i="41"/>
  <c r="U28" i="41"/>
  <c r="U29" i="41"/>
  <c r="U30" i="41"/>
  <c r="U31" i="41"/>
  <c r="U32" i="41"/>
  <c r="U33" i="41"/>
  <c r="U34" i="41"/>
  <c r="U35" i="41"/>
  <c r="U36" i="41"/>
  <c r="U37" i="41"/>
  <c r="U38" i="41"/>
  <c r="U39" i="41"/>
  <c r="U40" i="41"/>
  <c r="U41" i="41"/>
  <c r="U42" i="41"/>
  <c r="U43" i="41"/>
  <c r="U44" i="41"/>
  <c r="U45" i="41"/>
  <c r="U46" i="41"/>
  <c r="U47" i="41"/>
  <c r="U48" i="41"/>
  <c r="U49" i="41"/>
  <c r="U50" i="41"/>
  <c r="U51" i="41"/>
  <c r="U52" i="41"/>
  <c r="U53" i="41"/>
  <c r="U54" i="41"/>
  <c r="U55" i="41"/>
  <c r="U56" i="41"/>
  <c r="U57" i="41"/>
  <c r="U58" i="41"/>
  <c r="U59" i="41"/>
  <c r="U60" i="41"/>
  <c r="U61" i="41"/>
  <c r="U62" i="41"/>
  <c r="U63" i="41"/>
  <c r="U15" i="41"/>
  <c r="C67" i="42"/>
  <c r="A2" i="40" l="1"/>
  <c r="A2" i="42"/>
  <c r="G4" i="42"/>
  <c r="A3" i="42"/>
  <c r="A3" i="40"/>
  <c r="C68" i="42"/>
  <c r="E68" i="42"/>
  <c r="E67" i="42"/>
  <c r="H68" i="42"/>
  <c r="H67" i="42"/>
  <c r="H66" i="42"/>
  <c r="E66" i="42"/>
  <c r="B66" i="42"/>
  <c r="C67" i="40"/>
  <c r="F1" i="41"/>
  <c r="E1" i="40"/>
  <c r="E1" i="42"/>
  <c r="E47" i="41" l="1"/>
  <c r="F48" i="41"/>
  <c r="E48" i="41"/>
  <c r="F47" i="41"/>
  <c r="F62" i="42" l="1"/>
  <c r="E62" i="42"/>
  <c r="D62" i="42"/>
  <c r="C62" i="42"/>
  <c r="B62" i="42"/>
  <c r="A62" i="42"/>
  <c r="F61" i="42"/>
  <c r="E61" i="42"/>
  <c r="D61" i="42"/>
  <c r="C61" i="42"/>
  <c r="B61" i="42"/>
  <c r="A61" i="42"/>
  <c r="F60" i="42"/>
  <c r="E60" i="42"/>
  <c r="D60" i="42"/>
  <c r="C60" i="42"/>
  <c r="B60" i="42"/>
  <c r="A60" i="42"/>
  <c r="F59" i="42"/>
  <c r="E59" i="42"/>
  <c r="D59" i="42"/>
  <c r="C59" i="42"/>
  <c r="B59" i="42"/>
  <c r="A59" i="42"/>
  <c r="F58" i="42"/>
  <c r="E58" i="42"/>
  <c r="D58" i="42"/>
  <c r="C58" i="42"/>
  <c r="B58" i="42"/>
  <c r="A58" i="42"/>
  <c r="F57" i="42"/>
  <c r="E57" i="42"/>
  <c r="D57" i="42"/>
  <c r="C57" i="42"/>
  <c r="B57" i="42"/>
  <c r="A57" i="42"/>
  <c r="F56" i="42"/>
  <c r="E56" i="42"/>
  <c r="D56" i="42"/>
  <c r="C56" i="42"/>
  <c r="B56" i="42"/>
  <c r="A56" i="42"/>
  <c r="F55" i="42"/>
  <c r="E55" i="42"/>
  <c r="D55" i="42"/>
  <c r="C55" i="42"/>
  <c r="B55" i="42"/>
  <c r="A55" i="42"/>
  <c r="F54" i="42"/>
  <c r="E54" i="42"/>
  <c r="D54" i="42"/>
  <c r="C54" i="42"/>
  <c r="B54" i="42"/>
  <c r="A54" i="42"/>
  <c r="F53" i="42"/>
  <c r="E53" i="42"/>
  <c r="D53" i="42"/>
  <c r="C53" i="42"/>
  <c r="B53" i="42"/>
  <c r="A53" i="42"/>
  <c r="F52" i="42"/>
  <c r="E52" i="42"/>
  <c r="D52" i="42"/>
  <c r="C52" i="42"/>
  <c r="B52" i="42"/>
  <c r="A52" i="42"/>
  <c r="F51" i="42"/>
  <c r="E51" i="42"/>
  <c r="D51" i="42"/>
  <c r="C51" i="42"/>
  <c r="B51" i="42"/>
  <c r="A51" i="42"/>
  <c r="F50" i="42"/>
  <c r="E50" i="42"/>
  <c r="D50" i="42"/>
  <c r="C50" i="42"/>
  <c r="B50" i="42"/>
  <c r="A50" i="42"/>
  <c r="F49" i="42"/>
  <c r="E49" i="42"/>
  <c r="D49" i="42"/>
  <c r="C49" i="42"/>
  <c r="B49" i="42"/>
  <c r="A49" i="42"/>
  <c r="F48" i="42"/>
  <c r="E48" i="42"/>
  <c r="D48" i="42"/>
  <c r="C48" i="42"/>
  <c r="B48" i="42"/>
  <c r="A48" i="42"/>
  <c r="F47" i="42"/>
  <c r="E47" i="42"/>
  <c r="D47" i="42"/>
  <c r="C47" i="42"/>
  <c r="B47" i="42"/>
  <c r="A47" i="42"/>
  <c r="F46" i="42"/>
  <c r="E46" i="42"/>
  <c r="D46" i="42"/>
  <c r="C46" i="42"/>
  <c r="B46" i="42"/>
  <c r="A46" i="42"/>
  <c r="F45" i="42"/>
  <c r="E45" i="42"/>
  <c r="D45" i="42"/>
  <c r="C45" i="42"/>
  <c r="B45" i="42"/>
  <c r="A45" i="42"/>
  <c r="F44" i="42"/>
  <c r="E44" i="42"/>
  <c r="D44" i="42"/>
  <c r="C44" i="42"/>
  <c r="B44" i="42"/>
  <c r="A44" i="42"/>
  <c r="F43" i="42"/>
  <c r="E43" i="42"/>
  <c r="D43" i="42"/>
  <c r="C43" i="42"/>
  <c r="B43" i="42"/>
  <c r="A43" i="42"/>
  <c r="F42" i="42"/>
  <c r="E42" i="42"/>
  <c r="D42" i="42"/>
  <c r="C42" i="42"/>
  <c r="B42" i="42"/>
  <c r="A42" i="42"/>
  <c r="F41" i="42"/>
  <c r="E41" i="42"/>
  <c r="D41" i="42"/>
  <c r="C41" i="42"/>
  <c r="B41" i="42"/>
  <c r="A41" i="42"/>
  <c r="F40" i="42"/>
  <c r="E40" i="42"/>
  <c r="D40" i="42"/>
  <c r="C40" i="42"/>
  <c r="B40" i="42"/>
  <c r="A40" i="42"/>
  <c r="F39" i="42"/>
  <c r="E39" i="42"/>
  <c r="D39" i="42"/>
  <c r="C39" i="42"/>
  <c r="B39" i="42"/>
  <c r="A39" i="42"/>
  <c r="F38" i="42"/>
  <c r="E38" i="42"/>
  <c r="D38" i="42"/>
  <c r="C38" i="42"/>
  <c r="B38" i="42"/>
  <c r="A38" i="42"/>
  <c r="F37" i="42"/>
  <c r="E37" i="42"/>
  <c r="D37" i="42"/>
  <c r="C37" i="42"/>
  <c r="B37" i="42"/>
  <c r="A37" i="42"/>
  <c r="F36" i="42"/>
  <c r="E36" i="42"/>
  <c r="D36" i="42"/>
  <c r="C36" i="42"/>
  <c r="B36" i="42"/>
  <c r="A36" i="42"/>
  <c r="F35" i="42"/>
  <c r="E35" i="42"/>
  <c r="D35" i="42"/>
  <c r="C35" i="42"/>
  <c r="B35" i="42"/>
  <c r="A35" i="42"/>
  <c r="F34" i="42"/>
  <c r="E34" i="42"/>
  <c r="D34" i="42"/>
  <c r="C34" i="42"/>
  <c r="B34" i="42"/>
  <c r="A34" i="42"/>
  <c r="F33" i="42"/>
  <c r="E33" i="42"/>
  <c r="D33" i="42"/>
  <c r="C33" i="42"/>
  <c r="B33" i="42"/>
  <c r="A33" i="42"/>
  <c r="F32" i="42"/>
  <c r="E32" i="42"/>
  <c r="D32" i="42"/>
  <c r="C32" i="42"/>
  <c r="B32" i="42"/>
  <c r="A32" i="42"/>
  <c r="F31" i="42"/>
  <c r="E31" i="42"/>
  <c r="D31" i="42"/>
  <c r="C31" i="42"/>
  <c r="B31" i="42"/>
  <c r="A31" i="42"/>
  <c r="F30" i="42"/>
  <c r="E30" i="42"/>
  <c r="D30" i="42"/>
  <c r="C30" i="42"/>
  <c r="B30" i="42"/>
  <c r="A30" i="42"/>
  <c r="F29" i="42"/>
  <c r="E29" i="42"/>
  <c r="D29" i="42"/>
  <c r="C29" i="42"/>
  <c r="B29" i="42"/>
  <c r="A29" i="42"/>
  <c r="F28" i="42"/>
  <c r="E28" i="42"/>
  <c r="D28" i="42"/>
  <c r="C28" i="42"/>
  <c r="B28" i="42"/>
  <c r="A28" i="42"/>
  <c r="F27" i="42"/>
  <c r="E27" i="42"/>
  <c r="D27" i="42"/>
  <c r="C27" i="42"/>
  <c r="B27" i="42"/>
  <c r="A27" i="42"/>
  <c r="F26" i="42"/>
  <c r="E26" i="42"/>
  <c r="D26" i="42"/>
  <c r="C26" i="42"/>
  <c r="B26" i="42"/>
  <c r="A26" i="42"/>
  <c r="F25" i="42"/>
  <c r="E25" i="42"/>
  <c r="D25" i="42"/>
  <c r="C25" i="42"/>
  <c r="B25" i="42"/>
  <c r="A25" i="42"/>
  <c r="F24" i="42"/>
  <c r="E24" i="42"/>
  <c r="D24" i="42"/>
  <c r="C24" i="42"/>
  <c r="B24" i="42"/>
  <c r="A24" i="42"/>
  <c r="F23" i="42"/>
  <c r="E23" i="42"/>
  <c r="D23" i="42"/>
  <c r="C23" i="42"/>
  <c r="B23" i="42"/>
  <c r="A23" i="42"/>
  <c r="F22" i="42"/>
  <c r="E22" i="42"/>
  <c r="D22" i="42"/>
  <c r="C22" i="42"/>
  <c r="B22" i="42"/>
  <c r="A22" i="42"/>
  <c r="F21" i="42"/>
  <c r="E21" i="42"/>
  <c r="D21" i="42"/>
  <c r="C21" i="42"/>
  <c r="B21" i="42"/>
  <c r="A21" i="42"/>
  <c r="F20" i="42"/>
  <c r="E20" i="42"/>
  <c r="D20" i="42"/>
  <c r="C20" i="42"/>
  <c r="B20" i="42"/>
  <c r="A20" i="42"/>
  <c r="F19" i="42"/>
  <c r="E19" i="42"/>
  <c r="D19" i="42"/>
  <c r="C19" i="42"/>
  <c r="B19" i="42"/>
  <c r="A19" i="42"/>
  <c r="F18" i="42"/>
  <c r="E18" i="42"/>
  <c r="D18" i="42"/>
  <c r="C18" i="42"/>
  <c r="B18" i="42"/>
  <c r="A18" i="42"/>
  <c r="F17" i="42"/>
  <c r="E17" i="42"/>
  <c r="D17" i="42"/>
  <c r="C17" i="42"/>
  <c r="B17" i="42"/>
  <c r="A17" i="42"/>
  <c r="F16" i="42"/>
  <c r="E16" i="42"/>
  <c r="D16" i="42"/>
  <c r="C16" i="42"/>
  <c r="B16" i="42"/>
  <c r="A16" i="42"/>
  <c r="F15" i="42"/>
  <c r="E15" i="42"/>
  <c r="D15" i="42"/>
  <c r="C15" i="42"/>
  <c r="B15" i="42"/>
  <c r="A15" i="42"/>
  <c r="E14" i="42"/>
  <c r="D14" i="42"/>
  <c r="C14" i="42"/>
  <c r="B14" i="42"/>
  <c r="A14" i="42"/>
  <c r="E13" i="42"/>
  <c r="D13" i="42"/>
  <c r="C13" i="42"/>
  <c r="B13" i="42"/>
  <c r="A13" i="42"/>
  <c r="E12" i="42"/>
  <c r="D12" i="42"/>
  <c r="C12" i="42"/>
  <c r="B12" i="42"/>
  <c r="A12" i="42"/>
  <c r="F11" i="42"/>
  <c r="E11" i="42"/>
  <c r="D11" i="42"/>
  <c r="C11" i="42"/>
  <c r="B11" i="42"/>
  <c r="A11" i="42"/>
  <c r="F10" i="42"/>
  <c r="E10" i="42"/>
  <c r="D10" i="42"/>
  <c r="C10" i="42"/>
  <c r="B10" i="42"/>
  <c r="A10" i="42"/>
  <c r="F9" i="42"/>
  <c r="E9" i="42"/>
  <c r="D9" i="42"/>
  <c r="C9" i="42"/>
  <c r="B9" i="42"/>
  <c r="A9" i="42"/>
  <c r="E8" i="42"/>
  <c r="D8" i="42"/>
  <c r="C8" i="42"/>
  <c r="B8" i="42"/>
  <c r="A8" i="42"/>
  <c r="E7" i="42"/>
  <c r="D7" i="42"/>
  <c r="C7" i="42"/>
  <c r="B7" i="42"/>
  <c r="A7" i="42"/>
  <c r="F6" i="42"/>
  <c r="E6" i="42"/>
  <c r="D6" i="42"/>
  <c r="C6" i="42"/>
  <c r="B6" i="42"/>
  <c r="A6" i="42"/>
  <c r="AS10" i="41"/>
  <c r="AS6" i="41"/>
  <c r="AJ10" i="41"/>
  <c r="AJ6" i="41"/>
  <c r="AN14" i="41"/>
  <c r="AK14" i="41"/>
  <c r="AN13" i="41"/>
  <c r="AK13" i="41"/>
  <c r="AN12" i="41"/>
  <c r="AK12" i="41"/>
  <c r="AN11" i="41"/>
  <c r="AK11" i="41"/>
  <c r="AN9" i="41"/>
  <c r="AK9" i="41"/>
  <c r="AN8" i="41"/>
  <c r="AK8" i="41"/>
  <c r="AN7" i="41"/>
  <c r="AK7" i="41"/>
  <c r="AA10" i="41"/>
  <c r="AA6" i="41"/>
  <c r="B7" i="41"/>
  <c r="AE7" i="41" s="1"/>
  <c r="B8" i="41"/>
  <c r="AE8" i="41" s="1"/>
  <c r="C7" i="41" l="1"/>
  <c r="AH16" i="41" l="1"/>
  <c r="AH17" i="41"/>
  <c r="AH18" i="41"/>
  <c r="AH19" i="41"/>
  <c r="AH20" i="41"/>
  <c r="AH21" i="41"/>
  <c r="AH22" i="41"/>
  <c r="AH23" i="41"/>
  <c r="AH24" i="41"/>
  <c r="AH25" i="41"/>
  <c r="AH26" i="41"/>
  <c r="AH27" i="41"/>
  <c r="AH28" i="41"/>
  <c r="AH29" i="41"/>
  <c r="AH30" i="41"/>
  <c r="AH31" i="41"/>
  <c r="AH32" i="41"/>
  <c r="AH33" i="41"/>
  <c r="AH34" i="41"/>
  <c r="AH35" i="41"/>
  <c r="AH36" i="41"/>
  <c r="AH37" i="41"/>
  <c r="AH38" i="41"/>
  <c r="AH39" i="41"/>
  <c r="AH40" i="41"/>
  <c r="AH41" i="41"/>
  <c r="AH42" i="41"/>
  <c r="AH43" i="41"/>
  <c r="AH44" i="41"/>
  <c r="AH45" i="41"/>
  <c r="AH46" i="41"/>
  <c r="AH47" i="41"/>
  <c r="AH48" i="41"/>
  <c r="AH49" i="41"/>
  <c r="AH50" i="41"/>
  <c r="AH51" i="41"/>
  <c r="AH52" i="41"/>
  <c r="AH53" i="41"/>
  <c r="AH54" i="41"/>
  <c r="AH55" i="41"/>
  <c r="AH56" i="41"/>
  <c r="AH57" i="41"/>
  <c r="AH58" i="41"/>
  <c r="AH59" i="41"/>
  <c r="AH60" i="41"/>
  <c r="AH61" i="41"/>
  <c r="AH62" i="41"/>
  <c r="AH63" i="41"/>
  <c r="A48" i="41" l="1"/>
  <c r="B48" i="41"/>
  <c r="D48" i="41"/>
  <c r="H48" i="41"/>
  <c r="G48" i="41"/>
  <c r="Y48" i="41"/>
  <c r="AQ48" i="41"/>
  <c r="L48" i="41" l="1"/>
  <c r="I48" i="41"/>
  <c r="J48" i="41"/>
  <c r="K48" i="41"/>
  <c r="V48" i="41"/>
  <c r="W48" i="41"/>
  <c r="X48" i="41" l="1"/>
  <c r="AS48" i="41"/>
  <c r="AT48" i="41" s="1"/>
  <c r="AJ48" i="41"/>
  <c r="AK48" i="41" s="1"/>
  <c r="AA48" i="41"/>
  <c r="AB48" i="41" s="1"/>
  <c r="AD48" i="41" s="1"/>
  <c r="AY48" i="41"/>
  <c r="AP48" i="41"/>
  <c r="AG48" i="41"/>
  <c r="AV48" i="41" l="1"/>
  <c r="AU48" i="41"/>
  <c r="AL48" i="41"/>
  <c r="AM48" i="41"/>
  <c r="AC48" i="41"/>
  <c r="AQ4" i="41" l="1"/>
  <c r="AH4" i="41"/>
  <c r="Y4" i="41"/>
  <c r="G4" i="40" s="1"/>
  <c r="AQ16" i="41"/>
  <c r="AQ17" i="41"/>
  <c r="AQ18" i="41"/>
  <c r="AQ19" i="41"/>
  <c r="AQ20" i="41"/>
  <c r="AQ21" i="41"/>
  <c r="AQ22" i="41"/>
  <c r="AQ23" i="41"/>
  <c r="AQ24" i="41"/>
  <c r="AQ25" i="41"/>
  <c r="AQ26" i="41"/>
  <c r="AQ27" i="41"/>
  <c r="AQ28" i="41"/>
  <c r="AQ29" i="41"/>
  <c r="AQ30" i="41"/>
  <c r="AQ31" i="41"/>
  <c r="AQ32" i="41"/>
  <c r="AQ33" i="41"/>
  <c r="AQ34" i="41"/>
  <c r="AQ35" i="41"/>
  <c r="AQ36" i="41"/>
  <c r="AQ37" i="41"/>
  <c r="AQ38" i="41"/>
  <c r="AQ39" i="41"/>
  <c r="AQ40" i="41"/>
  <c r="AQ41" i="41"/>
  <c r="AQ42" i="41"/>
  <c r="AQ43" i="41"/>
  <c r="AQ44" i="41"/>
  <c r="AQ45" i="41"/>
  <c r="AQ46" i="41"/>
  <c r="AQ47" i="41"/>
  <c r="AQ49" i="41"/>
  <c r="AQ50" i="41"/>
  <c r="AQ51" i="41"/>
  <c r="AQ52" i="41"/>
  <c r="AQ53" i="41"/>
  <c r="AQ54" i="41"/>
  <c r="AQ55" i="41"/>
  <c r="AQ56" i="41"/>
  <c r="AQ57" i="41"/>
  <c r="AQ58" i="41"/>
  <c r="AQ59" i="41"/>
  <c r="AQ60" i="41"/>
  <c r="AQ61" i="41"/>
  <c r="AQ62" i="41"/>
  <c r="AQ63" i="41"/>
  <c r="AQ15" i="41"/>
  <c r="AH15" i="41"/>
  <c r="Y16" i="41"/>
  <c r="Y17" i="41"/>
  <c r="Y18" i="41"/>
  <c r="Y19" i="41"/>
  <c r="Y20" i="41"/>
  <c r="Y21" i="41"/>
  <c r="Y22" i="41"/>
  <c r="Y23" i="41"/>
  <c r="Y24" i="41"/>
  <c r="Y25" i="41"/>
  <c r="Y26" i="41"/>
  <c r="Y27" i="41"/>
  <c r="Y28" i="41"/>
  <c r="Y29" i="41"/>
  <c r="V29" i="41" s="1"/>
  <c r="Y30" i="41"/>
  <c r="Y31" i="41"/>
  <c r="Y32" i="41"/>
  <c r="Y33" i="41"/>
  <c r="Y34" i="41"/>
  <c r="Y35" i="41"/>
  <c r="Y36" i="41"/>
  <c r="Y37" i="41"/>
  <c r="Y38" i="41"/>
  <c r="Y39" i="41"/>
  <c r="Y40" i="41"/>
  <c r="Y41" i="41"/>
  <c r="V41" i="41" s="1"/>
  <c r="Y42" i="41"/>
  <c r="Y43" i="41"/>
  <c r="Y44" i="41"/>
  <c r="Y45" i="41"/>
  <c r="Y46" i="41"/>
  <c r="Y47" i="41"/>
  <c r="Y49" i="41"/>
  <c r="Y50" i="41"/>
  <c r="Y51" i="41"/>
  <c r="Y52" i="41"/>
  <c r="Y53" i="41"/>
  <c r="Y54" i="41"/>
  <c r="V54" i="41" s="1"/>
  <c r="Y55" i="41"/>
  <c r="Y56" i="41"/>
  <c r="Y57" i="41"/>
  <c r="Y58" i="41"/>
  <c r="Y59" i="41"/>
  <c r="Y60" i="41"/>
  <c r="Y61" i="41"/>
  <c r="Y62" i="41"/>
  <c r="Y63" i="41"/>
  <c r="Y15" i="41"/>
  <c r="V17" i="41" l="1"/>
  <c r="V59" i="41"/>
  <c r="V63" i="41"/>
  <c r="V51" i="41"/>
  <c r="V38" i="41"/>
  <c r="V26" i="41"/>
  <c r="V58" i="41"/>
  <c r="V45" i="41"/>
  <c r="V33" i="41"/>
  <c r="V21" i="41"/>
  <c r="V52" i="41"/>
  <c r="V39" i="41"/>
  <c r="V27" i="41"/>
  <c r="V57" i="41"/>
  <c r="V44" i="41"/>
  <c r="V32" i="41"/>
  <c r="V15" i="41"/>
  <c r="V53" i="41"/>
  <c r="V40" i="41"/>
  <c r="V28" i="41"/>
  <c r="V16" i="41"/>
  <c r="V62" i="41"/>
  <c r="V50" i="41"/>
  <c r="V37" i="41"/>
  <c r="V25" i="41"/>
  <c r="V20" i="41"/>
  <c r="V46" i="41"/>
  <c r="V34" i="41"/>
  <c r="V60" i="41"/>
  <c r="V47" i="41"/>
  <c r="V35" i="41"/>
  <c r="V23" i="41"/>
  <c r="V55" i="41"/>
  <c r="V42" i="41"/>
  <c r="V30" i="41"/>
  <c r="V22" i="41"/>
  <c r="V61" i="41"/>
  <c r="V49" i="41"/>
  <c r="V36" i="41"/>
  <c r="V24" i="41"/>
  <c r="V56" i="41"/>
  <c r="V43" i="41"/>
  <c r="V31" i="41"/>
  <c r="V19" i="41"/>
  <c r="V18" i="41"/>
  <c r="G63" i="41"/>
  <c r="F63" i="41"/>
  <c r="H63" i="41" s="1"/>
  <c r="E63" i="41"/>
  <c r="D63" i="41"/>
  <c r="B63" i="41"/>
  <c r="A63" i="41"/>
  <c r="G62" i="41"/>
  <c r="F62" i="41"/>
  <c r="H62" i="41" s="1"/>
  <c r="E62" i="41"/>
  <c r="D62" i="41"/>
  <c r="B62" i="41"/>
  <c r="A62" i="41"/>
  <c r="G61" i="41"/>
  <c r="F61" i="41"/>
  <c r="H61" i="41" s="1"/>
  <c r="E61" i="41"/>
  <c r="D61" i="41"/>
  <c r="B61" i="41"/>
  <c r="A61" i="41"/>
  <c r="G60" i="41"/>
  <c r="F60" i="41"/>
  <c r="H60" i="41" s="1"/>
  <c r="E60" i="41"/>
  <c r="D60" i="41"/>
  <c r="B60" i="41"/>
  <c r="A60" i="41"/>
  <c r="G59" i="41"/>
  <c r="F59" i="41"/>
  <c r="H59" i="41" s="1"/>
  <c r="E59" i="41"/>
  <c r="D59" i="41"/>
  <c r="B59" i="41"/>
  <c r="A59" i="41"/>
  <c r="G58" i="41"/>
  <c r="F58" i="41"/>
  <c r="H58" i="41" s="1"/>
  <c r="E58" i="41"/>
  <c r="D58" i="41"/>
  <c r="B58" i="41"/>
  <c r="A58" i="41"/>
  <c r="G57" i="41"/>
  <c r="F57" i="41"/>
  <c r="H57" i="41" s="1"/>
  <c r="E57" i="41"/>
  <c r="D57" i="41"/>
  <c r="B57" i="41"/>
  <c r="A57" i="41"/>
  <c r="G56" i="41"/>
  <c r="F56" i="41"/>
  <c r="H56" i="41" s="1"/>
  <c r="E56" i="41"/>
  <c r="D56" i="41"/>
  <c r="B56" i="41"/>
  <c r="A56" i="41"/>
  <c r="G55" i="41"/>
  <c r="F55" i="41"/>
  <c r="H55" i="41" s="1"/>
  <c r="E55" i="41"/>
  <c r="D55" i="41"/>
  <c r="B55" i="41"/>
  <c r="A55" i="41"/>
  <c r="G54" i="41"/>
  <c r="F54" i="41"/>
  <c r="H54" i="41" s="1"/>
  <c r="E54" i="41"/>
  <c r="D54" i="41"/>
  <c r="B54" i="41"/>
  <c r="A54" i="41"/>
  <c r="G53" i="41"/>
  <c r="F53" i="41"/>
  <c r="H53" i="41" s="1"/>
  <c r="E53" i="41"/>
  <c r="D53" i="41"/>
  <c r="B53" i="41"/>
  <c r="A53" i="41"/>
  <c r="G52" i="41"/>
  <c r="F52" i="41"/>
  <c r="H52" i="41" s="1"/>
  <c r="E52" i="41"/>
  <c r="D52" i="41"/>
  <c r="B52" i="41"/>
  <c r="A52" i="41"/>
  <c r="G51" i="41"/>
  <c r="F51" i="41"/>
  <c r="H51" i="41" s="1"/>
  <c r="E51" i="41"/>
  <c r="D51" i="41"/>
  <c r="B51" i="41"/>
  <c r="A51" i="41"/>
  <c r="G50" i="41"/>
  <c r="F50" i="41"/>
  <c r="H50" i="41" s="1"/>
  <c r="E50" i="41"/>
  <c r="D50" i="41"/>
  <c r="B50" i="41"/>
  <c r="A50" i="41"/>
  <c r="G49" i="41"/>
  <c r="F49" i="41"/>
  <c r="H49" i="41" s="1"/>
  <c r="E49" i="41"/>
  <c r="D49" i="41"/>
  <c r="B49" i="41"/>
  <c r="A49" i="41"/>
  <c r="G47" i="41"/>
  <c r="H47" i="41"/>
  <c r="D47" i="41"/>
  <c r="B47" i="41"/>
  <c r="A47" i="41"/>
  <c r="G46" i="41"/>
  <c r="F46" i="41"/>
  <c r="H46" i="41" s="1"/>
  <c r="E46" i="41"/>
  <c r="D46" i="41"/>
  <c r="B46" i="41"/>
  <c r="A46" i="41"/>
  <c r="G45" i="41"/>
  <c r="F45" i="41"/>
  <c r="H45" i="41" s="1"/>
  <c r="E45" i="41"/>
  <c r="D45" i="41"/>
  <c r="B45" i="41"/>
  <c r="A45" i="41"/>
  <c r="G44" i="41"/>
  <c r="F44" i="41"/>
  <c r="H44" i="41" s="1"/>
  <c r="E44" i="41"/>
  <c r="D44" i="41"/>
  <c r="B44" i="41"/>
  <c r="A44" i="41"/>
  <c r="G43" i="41"/>
  <c r="F43" i="41"/>
  <c r="H43" i="41" s="1"/>
  <c r="E43" i="41"/>
  <c r="D43" i="41"/>
  <c r="B43" i="41"/>
  <c r="A43" i="41"/>
  <c r="G42" i="41"/>
  <c r="F42" i="41"/>
  <c r="H42" i="41" s="1"/>
  <c r="E42" i="41"/>
  <c r="D42" i="41"/>
  <c r="B42" i="41"/>
  <c r="A42" i="41"/>
  <c r="G41" i="41"/>
  <c r="F41" i="41"/>
  <c r="H41" i="41" s="1"/>
  <c r="E41" i="41"/>
  <c r="D41" i="41"/>
  <c r="B41" i="41"/>
  <c r="A41" i="41"/>
  <c r="G40" i="41"/>
  <c r="F40" i="41"/>
  <c r="H40" i="41" s="1"/>
  <c r="E40" i="41"/>
  <c r="D40" i="41"/>
  <c r="B40" i="41"/>
  <c r="A40" i="41"/>
  <c r="G39" i="41"/>
  <c r="F39" i="41"/>
  <c r="H39" i="41" s="1"/>
  <c r="E39" i="41"/>
  <c r="D39" i="41"/>
  <c r="B39" i="41"/>
  <c r="A39" i="41"/>
  <c r="G38" i="41"/>
  <c r="F38" i="41"/>
  <c r="H38" i="41" s="1"/>
  <c r="E38" i="41"/>
  <c r="D38" i="41"/>
  <c r="B38" i="41"/>
  <c r="A38" i="41"/>
  <c r="G37" i="41"/>
  <c r="F37" i="41"/>
  <c r="H37" i="41" s="1"/>
  <c r="E37" i="41"/>
  <c r="D37" i="41"/>
  <c r="B37" i="41"/>
  <c r="A37" i="41"/>
  <c r="G36" i="41"/>
  <c r="F36" i="41"/>
  <c r="H36" i="41" s="1"/>
  <c r="E36" i="41"/>
  <c r="D36" i="41"/>
  <c r="B36" i="41"/>
  <c r="A36" i="41"/>
  <c r="G35" i="41"/>
  <c r="F35" i="41"/>
  <c r="H35" i="41" s="1"/>
  <c r="E35" i="41"/>
  <c r="D35" i="41"/>
  <c r="B35" i="41"/>
  <c r="A35" i="41"/>
  <c r="G34" i="41"/>
  <c r="F34" i="41"/>
  <c r="H34" i="41" s="1"/>
  <c r="E34" i="41"/>
  <c r="D34" i="41"/>
  <c r="B34" i="41"/>
  <c r="A34" i="41"/>
  <c r="G33" i="41"/>
  <c r="F33" i="41"/>
  <c r="H33" i="41" s="1"/>
  <c r="E33" i="41"/>
  <c r="D33" i="41"/>
  <c r="B33" i="41"/>
  <c r="A33" i="41"/>
  <c r="G32" i="41"/>
  <c r="F32" i="41"/>
  <c r="H32" i="41" s="1"/>
  <c r="E32" i="41"/>
  <c r="D32" i="41"/>
  <c r="B32" i="41"/>
  <c r="A32" i="41"/>
  <c r="G31" i="41"/>
  <c r="F31" i="41"/>
  <c r="H31" i="41" s="1"/>
  <c r="E31" i="41"/>
  <c r="D31" i="41"/>
  <c r="B31" i="41"/>
  <c r="A31" i="41"/>
  <c r="G30" i="41"/>
  <c r="F30" i="41"/>
  <c r="H30" i="41" s="1"/>
  <c r="E30" i="41"/>
  <c r="D30" i="41"/>
  <c r="B30" i="41"/>
  <c r="A30" i="41"/>
  <c r="G29" i="41"/>
  <c r="F29" i="41"/>
  <c r="H29" i="41" s="1"/>
  <c r="E29" i="41"/>
  <c r="D29" i="41"/>
  <c r="B29" i="41"/>
  <c r="A29" i="41"/>
  <c r="G28" i="41"/>
  <c r="F28" i="41"/>
  <c r="H28" i="41" s="1"/>
  <c r="E28" i="41"/>
  <c r="D28" i="41"/>
  <c r="B28" i="41"/>
  <c r="A28" i="41"/>
  <c r="G27" i="41"/>
  <c r="F27" i="41"/>
  <c r="H27" i="41" s="1"/>
  <c r="E27" i="41"/>
  <c r="D27" i="41"/>
  <c r="B27" i="41"/>
  <c r="A27" i="41"/>
  <c r="G26" i="41"/>
  <c r="F26" i="41"/>
  <c r="H26" i="41" s="1"/>
  <c r="E26" i="41"/>
  <c r="D26" i="41"/>
  <c r="B26" i="41"/>
  <c r="A26" i="41"/>
  <c r="G25" i="41"/>
  <c r="F25" i="41"/>
  <c r="H25" i="41" s="1"/>
  <c r="E25" i="41"/>
  <c r="D25" i="41"/>
  <c r="B25" i="41"/>
  <c r="A25" i="41"/>
  <c r="G24" i="41"/>
  <c r="F24" i="41"/>
  <c r="H24" i="41" s="1"/>
  <c r="E24" i="41"/>
  <c r="D24" i="41"/>
  <c r="B24" i="41"/>
  <c r="A24" i="41"/>
  <c r="G23" i="41"/>
  <c r="F23" i="41"/>
  <c r="H23" i="41" s="1"/>
  <c r="E23" i="41"/>
  <c r="D23" i="41"/>
  <c r="B23" i="41"/>
  <c r="A23" i="41"/>
  <c r="G22" i="41"/>
  <c r="F22" i="41"/>
  <c r="H22" i="41" s="1"/>
  <c r="E22" i="41"/>
  <c r="D22" i="41"/>
  <c r="B22" i="41"/>
  <c r="A22" i="41"/>
  <c r="G21" i="41"/>
  <c r="F21" i="41"/>
  <c r="H21" i="41" s="1"/>
  <c r="E21" i="41"/>
  <c r="D21" i="41"/>
  <c r="B21" i="41"/>
  <c r="A21" i="41"/>
  <c r="G20" i="41"/>
  <c r="F20" i="41"/>
  <c r="H20" i="41" s="1"/>
  <c r="E20" i="41"/>
  <c r="D20" i="41"/>
  <c r="B20" i="41"/>
  <c r="A20" i="41"/>
  <c r="G19" i="41"/>
  <c r="F19" i="41"/>
  <c r="H19" i="41" s="1"/>
  <c r="E19" i="41"/>
  <c r="D19" i="41"/>
  <c r="B19" i="41"/>
  <c r="A19" i="41"/>
  <c r="G18" i="41"/>
  <c r="F18" i="41"/>
  <c r="H18" i="41" s="1"/>
  <c r="E18" i="41"/>
  <c r="D18" i="41"/>
  <c r="B18" i="41"/>
  <c r="A18" i="41"/>
  <c r="G17" i="41"/>
  <c r="F17" i="41"/>
  <c r="E17" i="41"/>
  <c r="D17" i="41"/>
  <c r="B17" i="41"/>
  <c r="A17" i="41"/>
  <c r="G16" i="41"/>
  <c r="F16" i="41"/>
  <c r="E16" i="41"/>
  <c r="D16" i="41"/>
  <c r="B16" i="41"/>
  <c r="A16" i="41"/>
  <c r="G15" i="41"/>
  <c r="F15" i="41"/>
  <c r="H15" i="41" s="1"/>
  <c r="E15" i="41"/>
  <c r="D15" i="41"/>
  <c r="B15" i="41"/>
  <c r="A15" i="41"/>
  <c r="G14" i="41"/>
  <c r="F14" i="41"/>
  <c r="E14" i="41"/>
  <c r="D14" i="41"/>
  <c r="B14" i="41"/>
  <c r="AE14" i="41" s="1"/>
  <c r="A14" i="41"/>
  <c r="S13" i="41"/>
  <c r="R13" i="41"/>
  <c r="G13" i="41"/>
  <c r="F13" i="41"/>
  <c r="E13" i="41"/>
  <c r="D13" i="41"/>
  <c r="B13" i="41"/>
  <c r="AE13" i="41" s="1"/>
  <c r="A13" i="41"/>
  <c r="S12" i="41"/>
  <c r="R12" i="41"/>
  <c r="G12" i="41"/>
  <c r="F12" i="41"/>
  <c r="E12" i="41"/>
  <c r="D12" i="41"/>
  <c r="B12" i="41"/>
  <c r="AE12" i="41" s="1"/>
  <c r="A12" i="41"/>
  <c r="G11" i="41"/>
  <c r="F11" i="41"/>
  <c r="E11" i="41"/>
  <c r="D11" i="41"/>
  <c r="B11" i="41"/>
  <c r="AE11" i="41" s="1"/>
  <c r="A11" i="41"/>
  <c r="G10" i="41"/>
  <c r="F10" i="41"/>
  <c r="E10" i="41"/>
  <c r="D10" i="41"/>
  <c r="B10" i="41"/>
  <c r="A10" i="41"/>
  <c r="S9" i="41"/>
  <c r="R9" i="41"/>
  <c r="G9" i="41"/>
  <c r="F9" i="41"/>
  <c r="E9" i="41"/>
  <c r="D9" i="41"/>
  <c r="B9" i="41"/>
  <c r="AE9" i="41" s="1"/>
  <c r="A9" i="41"/>
  <c r="G8" i="41"/>
  <c r="F8" i="41"/>
  <c r="E8" i="41"/>
  <c r="D8" i="41"/>
  <c r="A8" i="41"/>
  <c r="S7" i="41"/>
  <c r="R7" i="41"/>
  <c r="G7" i="41"/>
  <c r="F7" i="41"/>
  <c r="E7" i="41"/>
  <c r="D7" i="41"/>
  <c r="A7" i="41"/>
  <c r="G6" i="41"/>
  <c r="F6" i="41"/>
  <c r="E6" i="41"/>
  <c r="D6" i="41"/>
  <c r="B6" i="41"/>
  <c r="A6" i="41"/>
  <c r="A2" i="41"/>
  <c r="A1" i="41"/>
  <c r="F62" i="40"/>
  <c r="E62" i="40"/>
  <c r="D62" i="40"/>
  <c r="C62" i="40"/>
  <c r="B62" i="40"/>
  <c r="A62" i="40"/>
  <c r="F61" i="40"/>
  <c r="E61" i="40"/>
  <c r="D61" i="40"/>
  <c r="C61" i="40"/>
  <c r="B61" i="40"/>
  <c r="A61" i="40"/>
  <c r="F60" i="40"/>
  <c r="E60" i="40"/>
  <c r="D60" i="40"/>
  <c r="C60" i="40"/>
  <c r="B60" i="40"/>
  <c r="A60" i="40"/>
  <c r="F59" i="40"/>
  <c r="E59" i="40"/>
  <c r="D59" i="40"/>
  <c r="C59" i="40"/>
  <c r="B59" i="40"/>
  <c r="A59" i="40"/>
  <c r="F58" i="40"/>
  <c r="E58" i="40"/>
  <c r="D58" i="40"/>
  <c r="C58" i="40"/>
  <c r="B58" i="40"/>
  <c r="A58" i="40"/>
  <c r="F57" i="40"/>
  <c r="E57" i="40"/>
  <c r="D57" i="40"/>
  <c r="C57" i="40"/>
  <c r="B57" i="40"/>
  <c r="A57" i="40"/>
  <c r="F56" i="40"/>
  <c r="E56" i="40"/>
  <c r="D56" i="40"/>
  <c r="C56" i="40"/>
  <c r="B56" i="40"/>
  <c r="A56" i="40"/>
  <c r="F55" i="40"/>
  <c r="E55" i="40"/>
  <c r="D55" i="40"/>
  <c r="C55" i="40"/>
  <c r="B55" i="40"/>
  <c r="A55" i="40"/>
  <c r="F54" i="40"/>
  <c r="E54" i="40"/>
  <c r="D54" i="40"/>
  <c r="C54" i="40"/>
  <c r="B54" i="40"/>
  <c r="A54" i="40"/>
  <c r="F53" i="40"/>
  <c r="E53" i="40"/>
  <c r="D53" i="40"/>
  <c r="C53" i="40"/>
  <c r="B53" i="40"/>
  <c r="A53" i="40"/>
  <c r="F52" i="40"/>
  <c r="E52" i="40"/>
  <c r="D52" i="40"/>
  <c r="C52" i="40"/>
  <c r="B52" i="40"/>
  <c r="A52" i="40"/>
  <c r="F51" i="40"/>
  <c r="E51" i="40"/>
  <c r="D51" i="40"/>
  <c r="C51" i="40"/>
  <c r="B51" i="40"/>
  <c r="A51" i="40"/>
  <c r="F50" i="40"/>
  <c r="E50" i="40"/>
  <c r="D50" i="40"/>
  <c r="C50" i="40"/>
  <c r="B50" i="40"/>
  <c r="A50" i="40"/>
  <c r="F49" i="40"/>
  <c r="E49" i="40"/>
  <c r="D49" i="40"/>
  <c r="C49" i="40"/>
  <c r="B49" i="40"/>
  <c r="A49" i="40"/>
  <c r="F48" i="40"/>
  <c r="E48" i="40"/>
  <c r="D48" i="40"/>
  <c r="C48" i="40"/>
  <c r="B48" i="40"/>
  <c r="A48" i="40"/>
  <c r="F47" i="40"/>
  <c r="E47" i="40"/>
  <c r="D47" i="40"/>
  <c r="C47" i="40"/>
  <c r="B47" i="40"/>
  <c r="A47" i="40"/>
  <c r="F46" i="40"/>
  <c r="E46" i="40"/>
  <c r="D46" i="40"/>
  <c r="C46" i="40"/>
  <c r="B46" i="40"/>
  <c r="A46" i="40"/>
  <c r="F45" i="40"/>
  <c r="E45" i="40"/>
  <c r="D45" i="40"/>
  <c r="C45" i="40"/>
  <c r="B45" i="40"/>
  <c r="A45" i="40"/>
  <c r="F44" i="40"/>
  <c r="E44" i="40"/>
  <c r="D44" i="40"/>
  <c r="C44" i="40"/>
  <c r="B44" i="40"/>
  <c r="A44" i="40"/>
  <c r="F43" i="40"/>
  <c r="E43" i="40"/>
  <c r="D43" i="40"/>
  <c r="C43" i="40"/>
  <c r="B43" i="40"/>
  <c r="A43" i="40"/>
  <c r="F42" i="40"/>
  <c r="E42" i="40"/>
  <c r="D42" i="40"/>
  <c r="C42" i="40"/>
  <c r="B42" i="40"/>
  <c r="A42" i="40"/>
  <c r="F41" i="40"/>
  <c r="E41" i="40"/>
  <c r="D41" i="40"/>
  <c r="C41" i="40"/>
  <c r="B41" i="40"/>
  <c r="A41" i="40"/>
  <c r="F40" i="40"/>
  <c r="E40" i="40"/>
  <c r="D40" i="40"/>
  <c r="C40" i="40"/>
  <c r="B40" i="40"/>
  <c r="A40" i="40"/>
  <c r="F39" i="40"/>
  <c r="E39" i="40"/>
  <c r="D39" i="40"/>
  <c r="C39" i="40"/>
  <c r="B39" i="40"/>
  <c r="A39" i="40"/>
  <c r="F38" i="40"/>
  <c r="E38" i="40"/>
  <c r="D38" i="40"/>
  <c r="C38" i="40"/>
  <c r="B38" i="40"/>
  <c r="A38" i="40"/>
  <c r="F37" i="40"/>
  <c r="E37" i="40"/>
  <c r="D37" i="40"/>
  <c r="C37" i="40"/>
  <c r="B37" i="40"/>
  <c r="A37" i="40"/>
  <c r="F36" i="40"/>
  <c r="E36" i="40"/>
  <c r="D36" i="40"/>
  <c r="C36" i="40"/>
  <c r="B36" i="40"/>
  <c r="A36" i="40"/>
  <c r="F35" i="40"/>
  <c r="E35" i="40"/>
  <c r="D35" i="40"/>
  <c r="C35" i="40"/>
  <c r="B35" i="40"/>
  <c r="A35" i="40"/>
  <c r="F34" i="40"/>
  <c r="E34" i="40"/>
  <c r="D34" i="40"/>
  <c r="C34" i="40"/>
  <c r="B34" i="40"/>
  <c r="A34" i="40"/>
  <c r="F33" i="40"/>
  <c r="E33" i="40"/>
  <c r="D33" i="40"/>
  <c r="C33" i="40"/>
  <c r="B33" i="40"/>
  <c r="A33" i="40"/>
  <c r="F32" i="40"/>
  <c r="E32" i="40"/>
  <c r="D32" i="40"/>
  <c r="C32" i="40"/>
  <c r="B32" i="40"/>
  <c r="A32" i="40"/>
  <c r="F31" i="40"/>
  <c r="E31" i="40"/>
  <c r="D31" i="40"/>
  <c r="C31" i="40"/>
  <c r="B31" i="40"/>
  <c r="A31" i="40"/>
  <c r="F30" i="40"/>
  <c r="E30" i="40"/>
  <c r="D30" i="40"/>
  <c r="C30" i="40"/>
  <c r="B30" i="40"/>
  <c r="A30" i="40"/>
  <c r="F29" i="40"/>
  <c r="E29" i="40"/>
  <c r="D29" i="40"/>
  <c r="C29" i="40"/>
  <c r="B29" i="40"/>
  <c r="A29" i="40"/>
  <c r="F28" i="40"/>
  <c r="E28" i="40"/>
  <c r="D28" i="40"/>
  <c r="C28" i="40"/>
  <c r="B28" i="40"/>
  <c r="A28" i="40"/>
  <c r="F27" i="40"/>
  <c r="E27" i="40"/>
  <c r="D27" i="40"/>
  <c r="C27" i="40"/>
  <c r="B27" i="40"/>
  <c r="A27" i="40"/>
  <c r="F26" i="40"/>
  <c r="E26" i="40"/>
  <c r="D26" i="40"/>
  <c r="C26" i="40"/>
  <c r="B26" i="40"/>
  <c r="A26" i="40"/>
  <c r="F25" i="40"/>
  <c r="E25" i="40"/>
  <c r="D25" i="40"/>
  <c r="C25" i="40"/>
  <c r="B25" i="40"/>
  <c r="A25" i="40"/>
  <c r="F24" i="40"/>
  <c r="E24" i="40"/>
  <c r="D24" i="40"/>
  <c r="C24" i="40"/>
  <c r="B24" i="40"/>
  <c r="A24" i="40"/>
  <c r="F23" i="40"/>
  <c r="E23" i="40"/>
  <c r="D23" i="40"/>
  <c r="C23" i="40"/>
  <c r="B23" i="40"/>
  <c r="A23" i="40"/>
  <c r="F22" i="40"/>
  <c r="E22" i="40"/>
  <c r="D22" i="40"/>
  <c r="C22" i="40"/>
  <c r="B22" i="40"/>
  <c r="A22" i="40"/>
  <c r="F21" i="40"/>
  <c r="E21" i="40"/>
  <c r="D21" i="40"/>
  <c r="C21" i="40"/>
  <c r="B21" i="40"/>
  <c r="A21" i="40"/>
  <c r="F20" i="40"/>
  <c r="E20" i="40"/>
  <c r="D20" i="40"/>
  <c r="C20" i="40"/>
  <c r="B20" i="40"/>
  <c r="A20" i="40"/>
  <c r="F19" i="40"/>
  <c r="E19" i="40"/>
  <c r="D19" i="40"/>
  <c r="C19" i="40"/>
  <c r="B19" i="40"/>
  <c r="A19" i="40"/>
  <c r="F18" i="40"/>
  <c r="E18" i="40"/>
  <c r="D18" i="40"/>
  <c r="C18" i="40"/>
  <c r="B18" i="40"/>
  <c r="A18" i="40"/>
  <c r="F17" i="40"/>
  <c r="E17" i="40"/>
  <c r="D17" i="40"/>
  <c r="C17" i="40"/>
  <c r="B17" i="40"/>
  <c r="A17" i="40"/>
  <c r="F16" i="40"/>
  <c r="E16" i="40"/>
  <c r="D16" i="40"/>
  <c r="C16" i="40"/>
  <c r="B16" i="40"/>
  <c r="A16" i="40"/>
  <c r="F15" i="40"/>
  <c r="E15" i="40"/>
  <c r="D15" i="40"/>
  <c r="C15" i="40"/>
  <c r="B15" i="40"/>
  <c r="A15" i="40"/>
  <c r="E14" i="40"/>
  <c r="D14" i="40"/>
  <c r="C14" i="40"/>
  <c r="B14" i="40"/>
  <c r="A14" i="40"/>
  <c r="E13" i="40"/>
  <c r="D13" i="40"/>
  <c r="C13" i="40"/>
  <c r="B13" i="40"/>
  <c r="A13" i="40"/>
  <c r="E12" i="40"/>
  <c r="D12" i="40"/>
  <c r="C12" i="40"/>
  <c r="B12" i="40"/>
  <c r="A12" i="40"/>
  <c r="F11" i="40"/>
  <c r="E11" i="40"/>
  <c r="D11" i="40"/>
  <c r="C11" i="40"/>
  <c r="B11" i="40"/>
  <c r="A11" i="40"/>
  <c r="F10" i="40"/>
  <c r="E10" i="40"/>
  <c r="D10" i="40"/>
  <c r="C10" i="40"/>
  <c r="B10" i="40"/>
  <c r="A10" i="40"/>
  <c r="F9" i="40"/>
  <c r="E9" i="40"/>
  <c r="D9" i="40"/>
  <c r="C9" i="40"/>
  <c r="B9" i="40"/>
  <c r="A9" i="40"/>
  <c r="E8" i="40"/>
  <c r="D8" i="40"/>
  <c r="C8" i="40"/>
  <c r="B8" i="40"/>
  <c r="A8" i="40"/>
  <c r="E7" i="40"/>
  <c r="D7" i="40"/>
  <c r="C7" i="40"/>
  <c r="B7" i="40"/>
  <c r="A7" i="40"/>
  <c r="F6" i="40"/>
  <c r="E6" i="40"/>
  <c r="D6" i="40"/>
  <c r="C6" i="40"/>
  <c r="B6" i="40"/>
  <c r="A6" i="40"/>
  <c r="M16" i="41" l="1"/>
  <c r="M28" i="41"/>
  <c r="O28" i="41" s="1"/>
  <c r="M40" i="41"/>
  <c r="O40" i="41" s="1"/>
  <c r="M52" i="41"/>
  <c r="O52" i="41" s="1"/>
  <c r="M15" i="41"/>
  <c r="O15" i="41" s="1"/>
  <c r="M17" i="41"/>
  <c r="O17" i="41" s="1"/>
  <c r="M29" i="41"/>
  <c r="O29" i="41" s="1"/>
  <c r="M41" i="41"/>
  <c r="O41" i="41" s="1"/>
  <c r="M53" i="41"/>
  <c r="O53" i="41" s="1"/>
  <c r="M18" i="41"/>
  <c r="M30" i="41"/>
  <c r="O30" i="41" s="1"/>
  <c r="M42" i="41"/>
  <c r="O42" i="41" s="1"/>
  <c r="M54" i="41"/>
  <c r="O54" i="41" s="1"/>
  <c r="M19" i="41"/>
  <c r="O19" i="41" s="1"/>
  <c r="M31" i="41"/>
  <c r="O31" i="41" s="1"/>
  <c r="M43" i="41"/>
  <c r="O43" i="41" s="1"/>
  <c r="M55" i="41"/>
  <c r="O55" i="41" s="1"/>
  <c r="M20" i="41"/>
  <c r="O20" i="41" s="1"/>
  <c r="M32" i="41"/>
  <c r="O32" i="41" s="1"/>
  <c r="M44" i="41"/>
  <c r="O44" i="41" s="1"/>
  <c r="M56" i="41"/>
  <c r="O56" i="41" s="1"/>
  <c r="M21" i="41"/>
  <c r="O21" i="41" s="1"/>
  <c r="M33" i="41"/>
  <c r="O33" i="41" s="1"/>
  <c r="M45" i="41"/>
  <c r="O45" i="41" s="1"/>
  <c r="M57" i="41"/>
  <c r="O57" i="41" s="1"/>
  <c r="M22" i="41"/>
  <c r="O22" i="41" s="1"/>
  <c r="M34" i="41"/>
  <c r="O34" i="41" s="1"/>
  <c r="M46" i="41"/>
  <c r="O46" i="41" s="1"/>
  <c r="M58" i="41"/>
  <c r="O58" i="41" s="1"/>
  <c r="M23" i="41"/>
  <c r="O23" i="41" s="1"/>
  <c r="M35" i="41"/>
  <c r="O35" i="41" s="1"/>
  <c r="M47" i="41"/>
  <c r="O47" i="41" s="1"/>
  <c r="M59" i="41"/>
  <c r="O59" i="41" s="1"/>
  <c r="M24" i="41"/>
  <c r="O24" i="41" s="1"/>
  <c r="M36" i="41"/>
  <c r="O36" i="41" s="1"/>
  <c r="M48" i="41"/>
  <c r="O48" i="41" s="1"/>
  <c r="M60" i="41"/>
  <c r="O60" i="41" s="1"/>
  <c r="M25" i="41"/>
  <c r="O25" i="41" s="1"/>
  <c r="M37" i="41"/>
  <c r="O37" i="41" s="1"/>
  <c r="M49" i="41"/>
  <c r="O49" i="41" s="1"/>
  <c r="M61" i="41"/>
  <c r="O61" i="41" s="1"/>
  <c r="M26" i="41"/>
  <c r="O26" i="41" s="1"/>
  <c r="M38" i="41"/>
  <c r="O38" i="41" s="1"/>
  <c r="M50" i="41"/>
  <c r="O50" i="41" s="1"/>
  <c r="M62" i="41"/>
  <c r="O62" i="41" s="1"/>
  <c r="M27" i="41"/>
  <c r="O27" i="41" s="1"/>
  <c r="M39" i="41"/>
  <c r="O39" i="41" s="1"/>
  <c r="M51" i="41"/>
  <c r="O51" i="41" s="1"/>
  <c r="M63" i="41"/>
  <c r="O63" i="41" s="1"/>
  <c r="AW12" i="41"/>
  <c r="AT12" i="41"/>
  <c r="W62" i="41"/>
  <c r="AW9" i="41"/>
  <c r="AT9" i="41"/>
  <c r="AT8" i="41"/>
  <c r="AW8" i="41"/>
  <c r="AT14" i="41"/>
  <c r="AW14" i="41"/>
  <c r="AW11" i="41"/>
  <c r="AT11" i="41"/>
  <c r="AT13" i="41"/>
  <c r="AW13" i="41"/>
  <c r="W51" i="41"/>
  <c r="AT7" i="41"/>
  <c r="AW7" i="41"/>
  <c r="J49" i="41"/>
  <c r="L49" i="41"/>
  <c r="I49" i="41"/>
  <c r="K49" i="41"/>
  <c r="L33" i="41"/>
  <c r="I33" i="41"/>
  <c r="J33" i="41"/>
  <c r="K33" i="41"/>
  <c r="I42" i="41"/>
  <c r="J42" i="41"/>
  <c r="K42" i="41"/>
  <c r="L42" i="41"/>
  <c r="I58" i="41"/>
  <c r="J58" i="41"/>
  <c r="K58" i="41"/>
  <c r="L58" i="41"/>
  <c r="K15" i="41"/>
  <c r="J15" i="41"/>
  <c r="I15" i="41"/>
  <c r="L15" i="41"/>
  <c r="L19" i="41"/>
  <c r="I19" i="41"/>
  <c r="J19" i="41"/>
  <c r="K19" i="41"/>
  <c r="I22" i="41"/>
  <c r="J22" i="41"/>
  <c r="K22" i="41"/>
  <c r="L22" i="41"/>
  <c r="I25" i="41"/>
  <c r="J25" i="41"/>
  <c r="L25" i="41"/>
  <c r="K25" i="41"/>
  <c r="I28" i="41"/>
  <c r="J28" i="41"/>
  <c r="K28" i="41"/>
  <c r="L28" i="41"/>
  <c r="I31" i="41"/>
  <c r="J31" i="41"/>
  <c r="K31" i="41"/>
  <c r="L31" i="41"/>
  <c r="I34" i="41"/>
  <c r="J34" i="41"/>
  <c r="K34" i="41"/>
  <c r="L34" i="41"/>
  <c r="L37" i="41"/>
  <c r="J37" i="41"/>
  <c r="K37" i="41"/>
  <c r="I37" i="41"/>
  <c r="I40" i="41"/>
  <c r="J40" i="41"/>
  <c r="K40" i="41"/>
  <c r="L40" i="41"/>
  <c r="I43" i="41"/>
  <c r="J43" i="41"/>
  <c r="K43" i="41"/>
  <c r="L43" i="41"/>
  <c r="I46" i="41"/>
  <c r="J46" i="41"/>
  <c r="K46" i="41"/>
  <c r="L46" i="41"/>
  <c r="I50" i="41"/>
  <c r="J50" i="41"/>
  <c r="K50" i="41"/>
  <c r="L50" i="41"/>
  <c r="I53" i="41"/>
  <c r="L53" i="41"/>
  <c r="J53" i="41"/>
  <c r="K53" i="41"/>
  <c r="L56" i="41"/>
  <c r="I56" i="41"/>
  <c r="J56" i="41"/>
  <c r="K56" i="41"/>
  <c r="I59" i="41"/>
  <c r="L59" i="41"/>
  <c r="J59" i="41"/>
  <c r="K59" i="41"/>
  <c r="I62" i="41"/>
  <c r="J62" i="41"/>
  <c r="K62" i="41"/>
  <c r="L62" i="41"/>
  <c r="I30" i="41"/>
  <c r="J30" i="41"/>
  <c r="K30" i="41"/>
  <c r="L30" i="41"/>
  <c r="I52" i="41"/>
  <c r="J52" i="41"/>
  <c r="K52" i="41"/>
  <c r="L52" i="41"/>
  <c r="I39" i="41"/>
  <c r="J39" i="41"/>
  <c r="K39" i="41"/>
  <c r="L39" i="41"/>
  <c r="L45" i="41"/>
  <c r="J45" i="41"/>
  <c r="I45" i="41"/>
  <c r="K45" i="41"/>
  <c r="J61" i="41"/>
  <c r="L61" i="41"/>
  <c r="K61" i="41"/>
  <c r="I61" i="41"/>
  <c r="L20" i="41"/>
  <c r="I20" i="41"/>
  <c r="J20" i="41"/>
  <c r="K20" i="41"/>
  <c r="I23" i="41"/>
  <c r="J23" i="41"/>
  <c r="K23" i="41"/>
  <c r="L23" i="41"/>
  <c r="I26" i="41"/>
  <c r="J26" i="41"/>
  <c r="K26" i="41"/>
  <c r="L26" i="41"/>
  <c r="I29" i="41"/>
  <c r="L29" i="41"/>
  <c r="K29" i="41"/>
  <c r="J29" i="41"/>
  <c r="L32" i="41"/>
  <c r="I32" i="41"/>
  <c r="J32" i="41"/>
  <c r="K32" i="41"/>
  <c r="I35" i="41"/>
  <c r="L35" i="41"/>
  <c r="J35" i="41"/>
  <c r="K35" i="41"/>
  <c r="I38" i="41"/>
  <c r="J38" i="41"/>
  <c r="K38" i="41"/>
  <c r="L38" i="41"/>
  <c r="I41" i="41"/>
  <c r="L41" i="41"/>
  <c r="J41" i="41"/>
  <c r="K41" i="41"/>
  <c r="L44" i="41"/>
  <c r="I44" i="41"/>
  <c r="J44" i="41"/>
  <c r="K44" i="41"/>
  <c r="I47" i="41"/>
  <c r="L47" i="41"/>
  <c r="J47" i="41"/>
  <c r="K47" i="41"/>
  <c r="I51" i="41"/>
  <c r="J51" i="41"/>
  <c r="K51" i="41"/>
  <c r="L51" i="41"/>
  <c r="I54" i="41"/>
  <c r="L54" i="41"/>
  <c r="J54" i="41"/>
  <c r="K54" i="41"/>
  <c r="I57" i="41"/>
  <c r="J57" i="41"/>
  <c r="L57" i="41"/>
  <c r="K57" i="41"/>
  <c r="L60" i="41"/>
  <c r="I60" i="41"/>
  <c r="J60" i="41"/>
  <c r="K60" i="41"/>
  <c r="I63" i="41"/>
  <c r="J63" i="41"/>
  <c r="K63" i="41"/>
  <c r="L63" i="41"/>
  <c r="L36" i="41"/>
  <c r="I36" i="41"/>
  <c r="J36" i="41"/>
  <c r="K36" i="41"/>
  <c r="I55" i="41"/>
  <c r="J55" i="41"/>
  <c r="K55" i="41"/>
  <c r="L55" i="41"/>
  <c r="C6" i="41"/>
  <c r="C10" i="41"/>
  <c r="AB14" i="41"/>
  <c r="AB13" i="41"/>
  <c r="AB8" i="41"/>
  <c r="AB12" i="41"/>
  <c r="AB9" i="41"/>
  <c r="AB7" i="41"/>
  <c r="AB11" i="41"/>
  <c r="AH65" i="41"/>
  <c r="W16" i="41"/>
  <c r="W55" i="41"/>
  <c r="AQ65" i="41"/>
  <c r="W46" i="41"/>
  <c r="H16" i="41"/>
  <c r="Y65" i="41"/>
  <c r="C9" i="41"/>
  <c r="W24" i="41"/>
  <c r="W54" i="41"/>
  <c r="W49" i="41"/>
  <c r="W35" i="41"/>
  <c r="W43" i="41"/>
  <c r="C8" i="41"/>
  <c r="C14" i="41"/>
  <c r="W22" i="41"/>
  <c r="W63" i="41"/>
  <c r="W45" i="41"/>
  <c r="W58" i="41"/>
  <c r="W59" i="41"/>
  <c r="C12" i="41"/>
  <c r="W36" i="41"/>
  <c r="C13" i="41"/>
  <c r="C11" i="41"/>
  <c r="W21" i="41"/>
  <c r="W47" i="41"/>
  <c r="W61" i="41"/>
  <c r="W17" i="41"/>
  <c r="W30" i="41"/>
  <c r="W32" i="41"/>
  <c r="W31" i="41"/>
  <c r="W18" i="41"/>
  <c r="H17" i="41"/>
  <c r="W15" i="41"/>
  <c r="W23" i="41"/>
  <c r="W27" i="41"/>
  <c r="W29" i="41"/>
  <c r="W37" i="41"/>
  <c r="W40" i="41"/>
  <c r="W34" i="41"/>
  <c r="W33" i="41"/>
  <c r="W38" i="41"/>
  <c r="W41" i="41"/>
  <c r="W39" i="41"/>
  <c r="W42" i="41"/>
  <c r="W44" i="41"/>
  <c r="W50" i="41"/>
  <c r="W52" i="41"/>
  <c r="W60" i="41"/>
  <c r="W56" i="41"/>
  <c r="W53" i="41"/>
  <c r="W57" i="41"/>
  <c r="X33" i="41" l="1"/>
  <c r="AA33" i="41"/>
  <c r="AB33" i="41" s="1"/>
  <c r="AD33" i="41" s="1"/>
  <c r="AJ33" i="41"/>
  <c r="AS33" i="41"/>
  <c r="X18" i="41"/>
  <c r="O18" i="41" s="1"/>
  <c r="AA18" i="41"/>
  <c r="AJ18" i="41"/>
  <c r="AS18" i="41"/>
  <c r="X59" i="41"/>
  <c r="AA59" i="41"/>
  <c r="AB59" i="41" s="1"/>
  <c r="AD59" i="41" s="1"/>
  <c r="AJ59" i="41"/>
  <c r="AS59" i="41"/>
  <c r="X31" i="41"/>
  <c r="AA31" i="41"/>
  <c r="AB31" i="41" s="1"/>
  <c r="AD31" i="41" s="1"/>
  <c r="AJ31" i="41"/>
  <c r="AS31" i="41"/>
  <c r="X58" i="41"/>
  <c r="AA58" i="41"/>
  <c r="AJ58" i="41"/>
  <c r="AS58" i="41"/>
  <c r="X57" i="41"/>
  <c r="AA57" i="41"/>
  <c r="AJ57" i="41"/>
  <c r="AS57" i="41"/>
  <c r="X53" i="41"/>
  <c r="AJ53" i="41"/>
  <c r="AA53" i="41"/>
  <c r="AB53" i="41" s="1"/>
  <c r="AD53" i="41" s="1"/>
  <c r="AS53" i="41"/>
  <c r="X45" i="41"/>
  <c r="AA45" i="41"/>
  <c r="AJ45" i="41"/>
  <c r="AS45" i="41"/>
  <c r="AG62" i="41"/>
  <c r="AA62" i="41"/>
  <c r="AJ62" i="41"/>
  <c r="AK62" i="41" s="1"/>
  <c r="AL62" i="41" s="1"/>
  <c r="AS62" i="41"/>
  <c r="X30" i="41"/>
  <c r="AS30" i="41"/>
  <c r="AA30" i="41"/>
  <c r="AJ30" i="41"/>
  <c r="X46" i="41"/>
  <c r="AA46" i="41"/>
  <c r="AB46" i="41" s="1"/>
  <c r="AD46" i="41" s="1"/>
  <c r="AJ46" i="41"/>
  <c r="AS46" i="41"/>
  <c r="X32" i="41"/>
  <c r="AA32" i="41"/>
  <c r="AB32" i="41" s="1"/>
  <c r="AD32" i="41" s="1"/>
  <c r="AJ32" i="41"/>
  <c r="AK32" i="41" s="1"/>
  <c r="AS32" i="41"/>
  <c r="X37" i="41"/>
  <c r="AA37" i="41"/>
  <c r="AJ37" i="41"/>
  <c r="AK37" i="41" s="1"/>
  <c r="AS37" i="41"/>
  <c r="AT37" i="41" s="1"/>
  <c r="X63" i="41"/>
  <c r="AA63" i="41"/>
  <c r="AJ63" i="41"/>
  <c r="AS63" i="41"/>
  <c r="X60" i="41"/>
  <c r="AA60" i="41"/>
  <c r="AB60" i="41" s="1"/>
  <c r="AD60" i="41" s="1"/>
  <c r="AJ60" i="41"/>
  <c r="AK60" i="41" s="1"/>
  <c r="AS60" i="41"/>
  <c r="X29" i="41"/>
  <c r="AA29" i="41"/>
  <c r="AB29" i="41" s="1"/>
  <c r="AJ29" i="41"/>
  <c r="AS29" i="41"/>
  <c r="X17" i="41"/>
  <c r="AA17" i="41"/>
  <c r="AB17" i="41" s="1"/>
  <c r="AJ17" i="41"/>
  <c r="AS17" i="41"/>
  <c r="X22" i="41"/>
  <c r="AA22" i="41"/>
  <c r="AB22" i="41" s="1"/>
  <c r="AD22" i="41" s="1"/>
  <c r="AJ22" i="41"/>
  <c r="AK22" i="41" s="1"/>
  <c r="AS22" i="41"/>
  <c r="X34" i="41"/>
  <c r="AA34" i="41"/>
  <c r="AJ34" i="41"/>
  <c r="AK34" i="41" s="1"/>
  <c r="AS34" i="41"/>
  <c r="AT34" i="41" s="1"/>
  <c r="X40" i="41"/>
  <c r="AS40" i="41"/>
  <c r="AT40" i="41" s="1"/>
  <c r="AA40" i="41"/>
  <c r="AJ40" i="41"/>
  <c r="X56" i="41"/>
  <c r="AA56" i="41"/>
  <c r="AB56" i="41" s="1"/>
  <c r="AD56" i="41" s="1"/>
  <c r="AJ56" i="41"/>
  <c r="AK56" i="41" s="1"/>
  <c r="AS56" i="41"/>
  <c r="X52" i="41"/>
  <c r="AS52" i="41"/>
  <c r="AT52" i="41" s="1"/>
  <c r="AA52" i="41"/>
  <c r="AB52" i="41" s="1"/>
  <c r="AD52" i="41" s="1"/>
  <c r="AJ52" i="41"/>
  <c r="AK52" i="41" s="1"/>
  <c r="X27" i="41"/>
  <c r="AS27" i="41"/>
  <c r="AA27" i="41"/>
  <c r="AJ27" i="41"/>
  <c r="X61" i="41"/>
  <c r="AA61" i="41"/>
  <c r="AJ61" i="41"/>
  <c r="AS61" i="41"/>
  <c r="X50" i="41"/>
  <c r="AA50" i="41"/>
  <c r="AJ50" i="41"/>
  <c r="AS50" i="41"/>
  <c r="AT50" i="41" s="1"/>
  <c r="X43" i="41"/>
  <c r="AA43" i="41"/>
  <c r="AB43" i="41" s="1"/>
  <c r="AD43" i="41" s="1"/>
  <c r="AJ43" i="41"/>
  <c r="AS43" i="41"/>
  <c r="X55" i="41"/>
  <c r="AJ55" i="41"/>
  <c r="AS55" i="41"/>
  <c r="AT55" i="41" s="1"/>
  <c r="AA55" i="41"/>
  <c r="X35" i="41"/>
  <c r="AA35" i="41"/>
  <c r="AB35" i="41" s="1"/>
  <c r="AD35" i="41" s="1"/>
  <c r="AJ35" i="41"/>
  <c r="AS35" i="41"/>
  <c r="X44" i="41"/>
  <c r="AA44" i="41"/>
  <c r="AB44" i="41" s="1"/>
  <c r="AD44" i="41" s="1"/>
  <c r="AJ44" i="41"/>
  <c r="AS44" i="41"/>
  <c r="X42" i="41"/>
  <c r="AA42" i="41"/>
  <c r="AB42" i="41" s="1"/>
  <c r="AD42" i="41" s="1"/>
  <c r="AJ42" i="41"/>
  <c r="AK42" i="41" s="1"/>
  <c r="AS42" i="41"/>
  <c r="AA51" i="41"/>
  <c r="AB51" i="41" s="1"/>
  <c r="AJ51" i="41"/>
  <c r="AS51" i="41"/>
  <c r="AT51" i="41" s="1"/>
  <c r="AU51" i="41" s="1"/>
  <c r="X16" i="41"/>
  <c r="P16" i="41" s="1"/>
  <c r="AJ16" i="41"/>
  <c r="AK16" i="41" s="1"/>
  <c r="AS16" i="41"/>
  <c r="AT16" i="41" s="1"/>
  <c r="AA16" i="41"/>
  <c r="X39" i="41"/>
  <c r="AJ39" i="41"/>
  <c r="AK39" i="41" s="1"/>
  <c r="AA39" i="41"/>
  <c r="AB39" i="41" s="1"/>
  <c r="AD39" i="41" s="1"/>
  <c r="AS39" i="41"/>
  <c r="X41" i="41"/>
  <c r="AJ41" i="41"/>
  <c r="AS41" i="41"/>
  <c r="AA41" i="41"/>
  <c r="AB41" i="41" s="1"/>
  <c r="AD41" i="41" s="1"/>
  <c r="X15" i="41"/>
  <c r="AS15" i="41"/>
  <c r="AA15" i="41"/>
  <c r="AB15" i="41" s="1"/>
  <c r="AJ15" i="41"/>
  <c r="X36" i="41"/>
  <c r="AA36" i="41"/>
  <c r="AB36" i="41" s="1"/>
  <c r="AD36" i="41" s="1"/>
  <c r="AJ36" i="41"/>
  <c r="AK36" i="41" s="1"/>
  <c r="AS36" i="41"/>
  <c r="AT36" i="41" s="1"/>
  <c r="X54" i="41"/>
  <c r="AS54" i="41"/>
  <c r="AT54" i="41" s="1"/>
  <c r="AA54" i="41"/>
  <c r="AJ54" i="41"/>
  <c r="AK54" i="41" s="1"/>
  <c r="X21" i="41"/>
  <c r="AA21" i="41"/>
  <c r="AB21" i="41" s="1"/>
  <c r="AJ21" i="41"/>
  <c r="AK21" i="41" s="1"/>
  <c r="AS21" i="41"/>
  <c r="X23" i="41"/>
  <c r="AA23" i="41"/>
  <c r="AB23" i="41" s="1"/>
  <c r="AD23" i="41" s="1"/>
  <c r="AJ23" i="41"/>
  <c r="AK23" i="41" s="1"/>
  <c r="AS23" i="41"/>
  <c r="AT23" i="41" s="1"/>
  <c r="X49" i="41"/>
  <c r="AA49" i="41"/>
  <c r="AB49" i="41" s="1"/>
  <c r="AD49" i="41" s="1"/>
  <c r="AJ49" i="41"/>
  <c r="AS49" i="41"/>
  <c r="AT49" i="41" s="1"/>
  <c r="X38" i="41"/>
  <c r="AS38" i="41"/>
  <c r="AT38" i="41" s="1"/>
  <c r="AA38" i="41"/>
  <c r="AJ38" i="41"/>
  <c r="X24" i="41"/>
  <c r="AA24" i="41"/>
  <c r="AJ24" i="41"/>
  <c r="AK24" i="41" s="1"/>
  <c r="AS24" i="41"/>
  <c r="AT24" i="41" s="1"/>
  <c r="N51" i="41"/>
  <c r="P51" i="41"/>
  <c r="Q51" i="41"/>
  <c r="N39" i="41"/>
  <c r="P39" i="41"/>
  <c r="Q39" i="41"/>
  <c r="N36" i="41"/>
  <c r="P36" i="41"/>
  <c r="Q36" i="41"/>
  <c r="P33" i="41"/>
  <c r="Q33" i="41"/>
  <c r="N33" i="41"/>
  <c r="N30" i="41"/>
  <c r="Q30" i="41"/>
  <c r="P30" i="41"/>
  <c r="N27" i="41"/>
  <c r="P27" i="41"/>
  <c r="Q27" i="41"/>
  <c r="N24" i="41"/>
  <c r="P24" i="41"/>
  <c r="Q24" i="41"/>
  <c r="P21" i="41"/>
  <c r="Q21" i="41"/>
  <c r="N21" i="41"/>
  <c r="P18" i="41"/>
  <c r="N42" i="41"/>
  <c r="Q42" i="41"/>
  <c r="P42" i="41"/>
  <c r="N62" i="41"/>
  <c r="P62" i="41"/>
  <c r="Q62" i="41"/>
  <c r="P59" i="41"/>
  <c r="Q59" i="41"/>
  <c r="N59" i="41"/>
  <c r="Q56" i="41"/>
  <c r="N56" i="41"/>
  <c r="P56" i="41"/>
  <c r="N53" i="41"/>
  <c r="P53" i="41"/>
  <c r="Q53" i="41"/>
  <c r="P45" i="41"/>
  <c r="Q45" i="41"/>
  <c r="N45" i="41"/>
  <c r="N50" i="41"/>
  <c r="P50" i="41"/>
  <c r="Q50" i="41"/>
  <c r="P44" i="41"/>
  <c r="Q44" i="41"/>
  <c r="N44" i="41"/>
  <c r="N41" i="41"/>
  <c r="P41" i="41"/>
  <c r="Q41" i="41"/>
  <c r="N38" i="41"/>
  <c r="P38" i="41"/>
  <c r="Q38" i="41"/>
  <c r="P35" i="41"/>
  <c r="Q35" i="41"/>
  <c r="N35" i="41"/>
  <c r="P32" i="41"/>
  <c r="Q32" i="41"/>
  <c r="N32" i="41"/>
  <c r="N29" i="41"/>
  <c r="P29" i="41"/>
  <c r="Q29" i="41"/>
  <c r="N26" i="41"/>
  <c r="P26" i="41"/>
  <c r="Q26" i="41"/>
  <c r="N23" i="41"/>
  <c r="P23" i="41"/>
  <c r="Q23" i="41"/>
  <c r="P20" i="41"/>
  <c r="Q20" i="41"/>
  <c r="N20" i="41"/>
  <c r="N17" i="41"/>
  <c r="P17" i="41"/>
  <c r="Q17" i="41"/>
  <c r="P61" i="41"/>
  <c r="Q61" i="41"/>
  <c r="N61" i="41"/>
  <c r="P58" i="41"/>
  <c r="Q58" i="41"/>
  <c r="N58" i="41"/>
  <c r="N55" i="41"/>
  <c r="P55" i="41"/>
  <c r="Q55" i="41"/>
  <c r="P15" i="41"/>
  <c r="N15" i="41"/>
  <c r="Q15" i="41"/>
  <c r="N49" i="41"/>
  <c r="P49" i="41"/>
  <c r="Q49" i="41"/>
  <c r="P46" i="41"/>
  <c r="Q46" i="41"/>
  <c r="N46" i="41"/>
  <c r="Q43" i="41"/>
  <c r="P43" i="41"/>
  <c r="N43" i="41"/>
  <c r="N52" i="41"/>
  <c r="P52" i="41"/>
  <c r="Q52" i="41"/>
  <c r="N37" i="41"/>
  <c r="P37" i="41"/>
  <c r="Q37" i="41"/>
  <c r="P34" i="41"/>
  <c r="Q34" i="41"/>
  <c r="N34" i="41"/>
  <c r="Q31" i="41"/>
  <c r="N31" i="41"/>
  <c r="P31" i="41"/>
  <c r="N40" i="41"/>
  <c r="P40" i="41"/>
  <c r="Q40" i="41"/>
  <c r="N25" i="41"/>
  <c r="P25" i="41"/>
  <c r="Q25" i="41"/>
  <c r="P22" i="41"/>
  <c r="Q22" i="41"/>
  <c r="N22" i="41"/>
  <c r="Q19" i="41"/>
  <c r="N19" i="41"/>
  <c r="P19" i="41"/>
  <c r="N28" i="41"/>
  <c r="P28" i="41"/>
  <c r="Q28" i="41"/>
  <c r="N63" i="41"/>
  <c r="P63" i="41"/>
  <c r="Q63" i="41"/>
  <c r="P60" i="41"/>
  <c r="Q60" i="41"/>
  <c r="N60" i="41"/>
  <c r="Q57" i="41"/>
  <c r="N57" i="41"/>
  <c r="P57" i="41"/>
  <c r="N54" i="41"/>
  <c r="P54" i="41"/>
  <c r="Q54" i="41"/>
  <c r="N16" i="41"/>
  <c r="P48" i="41"/>
  <c r="N48" i="41"/>
  <c r="Q48" i="41"/>
  <c r="Q47" i="41"/>
  <c r="P47" i="41"/>
  <c r="N47" i="41"/>
  <c r="X47" i="41"/>
  <c r="AS47" i="41"/>
  <c r="AJ47" i="41"/>
  <c r="AA47" i="41"/>
  <c r="AB47" i="41" s="1"/>
  <c r="AD47" i="41" s="1"/>
  <c r="AK51" i="41"/>
  <c r="AM51" i="41" s="1"/>
  <c r="AP62" i="41"/>
  <c r="AY62" i="41"/>
  <c r="AG51" i="41"/>
  <c r="AT62" i="41"/>
  <c r="AV62" i="41" s="1"/>
  <c r="X62" i="41"/>
  <c r="AY51" i="41"/>
  <c r="X51" i="41"/>
  <c r="AB62" i="41"/>
  <c r="AD62" i="41" s="1"/>
  <c r="AP51" i="41"/>
  <c r="AY56" i="41"/>
  <c r="AP56" i="41"/>
  <c r="AG56" i="41"/>
  <c r="AY41" i="41"/>
  <c r="AP41" i="41"/>
  <c r="AG41" i="41"/>
  <c r="AB40" i="41"/>
  <c r="AD40" i="41" s="1"/>
  <c r="AY40" i="41"/>
  <c r="AP40" i="41"/>
  <c r="AG40" i="41"/>
  <c r="AB30" i="41"/>
  <c r="AD30" i="41" s="1"/>
  <c r="AY30" i="41"/>
  <c r="AG30" i="41"/>
  <c r="AP30" i="41"/>
  <c r="AY27" i="41"/>
  <c r="AP27" i="41"/>
  <c r="AG27" i="41"/>
  <c r="AB38" i="41"/>
  <c r="AD38" i="41" s="1"/>
  <c r="AY38" i="41"/>
  <c r="AP38" i="41"/>
  <c r="AG38" i="41"/>
  <c r="AB37" i="41"/>
  <c r="AD37" i="41" s="1"/>
  <c r="AY37" i="41"/>
  <c r="AP37" i="41"/>
  <c r="AG37" i="41"/>
  <c r="AY15" i="41"/>
  <c r="AP15" i="41"/>
  <c r="AG15" i="41"/>
  <c r="AY36" i="41"/>
  <c r="AP36" i="41"/>
  <c r="AG36" i="41"/>
  <c r="AB50" i="41"/>
  <c r="AD50" i="41" s="1"/>
  <c r="AY50" i="41"/>
  <c r="AP50" i="41"/>
  <c r="AG50" i="41"/>
  <c r="AY29" i="41"/>
  <c r="AP29" i="41"/>
  <c r="AG29" i="41"/>
  <c r="AY17" i="41"/>
  <c r="AP17" i="41"/>
  <c r="AG17" i="41"/>
  <c r="AY43" i="41"/>
  <c r="AP43" i="41"/>
  <c r="AG43" i="41"/>
  <c r="AY22" i="41"/>
  <c r="AP22" i="41"/>
  <c r="AG22" i="41"/>
  <c r="AY44" i="41"/>
  <c r="AP44" i="41"/>
  <c r="AG44" i="41"/>
  <c r="AY39" i="41"/>
  <c r="AP39" i="41"/>
  <c r="AG39" i="41"/>
  <c r="AY60" i="41"/>
  <c r="AP60" i="41"/>
  <c r="AG60" i="41"/>
  <c r="AY46" i="41"/>
  <c r="AP46" i="41"/>
  <c r="AG46" i="41"/>
  <c r="AP42" i="41"/>
  <c r="AG42" i="41"/>
  <c r="AY42" i="41"/>
  <c r="AY35" i="41"/>
  <c r="AP35" i="41"/>
  <c r="AG35" i="41"/>
  <c r="AB34" i="41"/>
  <c r="AD34" i="41" s="1"/>
  <c r="AY34" i="41"/>
  <c r="AP34" i="41"/>
  <c r="AG34" i="41"/>
  <c r="AY32" i="41"/>
  <c r="AP32" i="41"/>
  <c r="AG32" i="41"/>
  <c r="AB57" i="41"/>
  <c r="AD57" i="41" s="1"/>
  <c r="AY57" i="41"/>
  <c r="AP57" i="41"/>
  <c r="AG57" i="41"/>
  <c r="AB61" i="41"/>
  <c r="AD61" i="41" s="1"/>
  <c r="AY61" i="41"/>
  <c r="AP61" i="41"/>
  <c r="AG61" i="41"/>
  <c r="AY53" i="41"/>
  <c r="AP53" i="41"/>
  <c r="AG53" i="41"/>
  <c r="AY47" i="41"/>
  <c r="AP47" i="41"/>
  <c r="AG47" i="41"/>
  <c r="AY59" i="41"/>
  <c r="AP59" i="41"/>
  <c r="AG59" i="41"/>
  <c r="AY49" i="41"/>
  <c r="AP49" i="41"/>
  <c r="AG49" i="41"/>
  <c r="AB55" i="41"/>
  <c r="AD55" i="41" s="1"/>
  <c r="AY55" i="41"/>
  <c r="AP55" i="41"/>
  <c r="AG55" i="41"/>
  <c r="AY52" i="41"/>
  <c r="AP52" i="41"/>
  <c r="AG52" i="41"/>
  <c r="AY23" i="41"/>
  <c r="AP23" i="41"/>
  <c r="AG23" i="41"/>
  <c r="AB18" i="41"/>
  <c r="AP18" i="41"/>
  <c r="AG18" i="41"/>
  <c r="AY18" i="41"/>
  <c r="AY21" i="41"/>
  <c r="AP21" i="41"/>
  <c r="AG21" i="41"/>
  <c r="AB58" i="41"/>
  <c r="AD58" i="41" s="1"/>
  <c r="AY58" i="41"/>
  <c r="AP58" i="41"/>
  <c r="AG58" i="41"/>
  <c r="AB45" i="41"/>
  <c r="AD45" i="41" s="1"/>
  <c r="AY45" i="41"/>
  <c r="AP45" i="41"/>
  <c r="AG45" i="41"/>
  <c r="AB54" i="41"/>
  <c r="AD54" i="41" s="1"/>
  <c r="AY54" i="41"/>
  <c r="AP54" i="41"/>
  <c r="AG54" i="41"/>
  <c r="AY33" i="41"/>
  <c r="AP33" i="41"/>
  <c r="AG33" i="41"/>
  <c r="AY31" i="41"/>
  <c r="AP31" i="41"/>
  <c r="AG31" i="41"/>
  <c r="AB63" i="41"/>
  <c r="AD63" i="41" s="1"/>
  <c r="AY63" i="41"/>
  <c r="AP63" i="41"/>
  <c r="AG63" i="41"/>
  <c r="AB24" i="41"/>
  <c r="AY24" i="41"/>
  <c r="AP24" i="41"/>
  <c r="AG24" i="41"/>
  <c r="AB16" i="41"/>
  <c r="AY16" i="41"/>
  <c r="AP16" i="41"/>
  <c r="AG16" i="41"/>
  <c r="L17" i="41"/>
  <c r="J17" i="41"/>
  <c r="I17" i="41"/>
  <c r="K17" i="41"/>
  <c r="AT56" i="41"/>
  <c r="AT42" i="41"/>
  <c r="AK40" i="41"/>
  <c r="AT21" i="41"/>
  <c r="AK55" i="41"/>
  <c r="AK59" i="41"/>
  <c r="AT59" i="41"/>
  <c r="AT43" i="41"/>
  <c r="AK43" i="41"/>
  <c r="AT17" i="41"/>
  <c r="AK17" i="41"/>
  <c r="AT58" i="41"/>
  <c r="AK58" i="41"/>
  <c r="AT29" i="41"/>
  <c r="AK29" i="41"/>
  <c r="AT53" i="41"/>
  <c r="AK53" i="41"/>
  <c r="AK50" i="41"/>
  <c r="AT39" i="41"/>
  <c r="AT18" i="41"/>
  <c r="AK18" i="41"/>
  <c r="AT15" i="41"/>
  <c r="AK15" i="41"/>
  <c r="AT31" i="41"/>
  <c r="AK31" i="41"/>
  <c r="AT46" i="41"/>
  <c r="AK46" i="41"/>
  <c r="AK35" i="41"/>
  <c r="AT35" i="41"/>
  <c r="AT60" i="41"/>
  <c r="AT33" i="41"/>
  <c r="AK33" i="41"/>
  <c r="AK45" i="41"/>
  <c r="AT45" i="41"/>
  <c r="AT22" i="41"/>
  <c r="AT32" i="41"/>
  <c r="AT63" i="41"/>
  <c r="AK63" i="41"/>
  <c r="AK49" i="41"/>
  <c r="AT41" i="41"/>
  <c r="AK41" i="41"/>
  <c r="AT30" i="41"/>
  <c r="AK30" i="41"/>
  <c r="AK57" i="41"/>
  <c r="AT57" i="41"/>
  <c r="AK61" i="41"/>
  <c r="AT61" i="41"/>
  <c r="AK44" i="41"/>
  <c r="AT44" i="41"/>
  <c r="AK38" i="41"/>
  <c r="AK47" i="41"/>
  <c r="AT47" i="41"/>
  <c r="W20" i="41"/>
  <c r="W26" i="41"/>
  <c r="V65" i="41"/>
  <c r="W28" i="41"/>
  <c r="W19" i="41"/>
  <c r="W25" i="41"/>
  <c r="U65" i="41"/>
  <c r="AD51" i="41" l="1"/>
  <c r="AC51" i="41"/>
  <c r="X19" i="41"/>
  <c r="AA19" i="41"/>
  <c r="AB19" i="41" s="1"/>
  <c r="AD19" i="41" s="1"/>
  <c r="AJ19" i="41"/>
  <c r="AK19" i="41" s="1"/>
  <c r="AS19" i="41"/>
  <c r="AT19" i="41" s="1"/>
  <c r="X28" i="41"/>
  <c r="AJ28" i="41"/>
  <c r="AS28" i="41"/>
  <c r="AT28" i="41" s="1"/>
  <c r="AA28" i="41"/>
  <c r="AB28" i="41" s="1"/>
  <c r="AD28" i="41" s="1"/>
  <c r="N18" i="41"/>
  <c r="N65" i="41" s="1"/>
  <c r="O16" i="41"/>
  <c r="X25" i="41"/>
  <c r="AS25" i="41"/>
  <c r="AT25" i="41" s="1"/>
  <c r="AA25" i="41"/>
  <c r="AJ25" i="41"/>
  <c r="AK25" i="41" s="1"/>
  <c r="X26" i="41"/>
  <c r="AJ26" i="41"/>
  <c r="AK26" i="41" s="1"/>
  <c r="AA26" i="41"/>
  <c r="AB26" i="41" s="1"/>
  <c r="AD26" i="41" s="1"/>
  <c r="AS26" i="41"/>
  <c r="X20" i="41"/>
  <c r="AA20" i="41"/>
  <c r="AB20" i="41" s="1"/>
  <c r="AD20" i="41" s="1"/>
  <c r="AJ20" i="41"/>
  <c r="AK20" i="41" s="1"/>
  <c r="AS20" i="41"/>
  <c r="Q18" i="41"/>
  <c r="Q16" i="41"/>
  <c r="P65" i="41"/>
  <c r="AL51" i="41"/>
  <c r="AV51" i="41"/>
  <c r="AC62" i="41"/>
  <c r="AU62" i="41"/>
  <c r="AM62" i="41"/>
  <c r="AY26" i="41"/>
  <c r="AP26" i="41"/>
  <c r="AG26" i="41"/>
  <c r="AY20" i="41"/>
  <c r="AP20" i="41"/>
  <c r="AG20" i="41"/>
  <c r="AY19" i="41"/>
  <c r="AP19" i="41"/>
  <c r="AG19" i="41"/>
  <c r="AY28" i="41"/>
  <c r="AP28" i="41"/>
  <c r="AG28" i="41"/>
  <c r="AB25" i="41"/>
  <c r="AD25" i="41" s="1"/>
  <c r="AY25" i="41"/>
  <c r="AP25" i="41"/>
  <c r="AG25" i="41"/>
  <c r="AL61" i="41"/>
  <c r="AM61" i="41"/>
  <c r="AM44" i="41"/>
  <c r="AL44" i="41"/>
  <c r="AU30" i="41"/>
  <c r="AV30" i="41"/>
  <c r="AL36" i="41"/>
  <c r="AM36" i="41"/>
  <c r="AM35" i="41"/>
  <c r="AL35" i="41"/>
  <c r="AU39" i="41"/>
  <c r="AV39" i="41"/>
  <c r="AM33" i="41"/>
  <c r="AL33" i="41"/>
  <c r="AV32" i="41"/>
  <c r="AU32" i="41"/>
  <c r="AV34" i="41"/>
  <c r="AU34" i="41"/>
  <c r="AU50" i="41"/>
  <c r="AV50" i="41"/>
  <c r="AV43" i="41"/>
  <c r="AU43" i="41"/>
  <c r="AU40" i="41"/>
  <c r="AV40" i="41"/>
  <c r="AM34" i="41"/>
  <c r="AL34" i="41"/>
  <c r="AU47" i="41"/>
  <c r="AV47" i="41"/>
  <c r="AU37" i="41"/>
  <c r="AV37" i="41"/>
  <c r="AU41" i="41"/>
  <c r="AV41" i="41"/>
  <c r="AM32" i="41"/>
  <c r="AL32" i="41"/>
  <c r="AU60" i="41"/>
  <c r="AV60" i="41"/>
  <c r="AV23" i="41"/>
  <c r="AU23" i="41"/>
  <c r="AL52" i="41"/>
  <c r="AM52" i="41"/>
  <c r="AM54" i="41"/>
  <c r="AL54" i="41"/>
  <c r="AM42" i="41"/>
  <c r="AL42" i="41"/>
  <c r="AL37" i="41"/>
  <c r="AM37" i="41"/>
  <c r="AU49" i="41"/>
  <c r="AV49" i="41"/>
  <c r="AL60" i="41"/>
  <c r="AM60" i="41"/>
  <c r="AL46" i="41"/>
  <c r="AM46" i="41"/>
  <c r="AM23" i="41"/>
  <c r="AL23" i="41"/>
  <c r="AU59" i="41"/>
  <c r="AV59" i="41"/>
  <c r="AD24" i="41"/>
  <c r="AM47" i="41"/>
  <c r="AL47" i="41"/>
  <c r="AL49" i="41"/>
  <c r="AM49" i="41"/>
  <c r="AU46" i="41"/>
  <c r="AV46" i="41"/>
  <c r="AV52" i="41"/>
  <c r="AU52" i="41"/>
  <c r="AU54" i="41"/>
  <c r="AV54" i="41"/>
  <c r="AM59" i="41"/>
  <c r="AL59" i="41"/>
  <c r="AU42" i="41"/>
  <c r="AV42" i="41"/>
  <c r="AL38" i="41"/>
  <c r="AM38" i="41"/>
  <c r="AV57" i="41"/>
  <c r="AU57" i="41"/>
  <c r="AL22" i="41"/>
  <c r="AM22" i="41"/>
  <c r="AV24" i="41"/>
  <c r="AU24" i="41"/>
  <c r="AL53" i="41"/>
  <c r="AM53" i="41"/>
  <c r="AL58" i="41"/>
  <c r="AM58" i="41"/>
  <c r="AM55" i="41"/>
  <c r="AL55" i="41"/>
  <c r="AU61" i="41"/>
  <c r="AV61" i="41"/>
  <c r="AM40" i="41"/>
  <c r="AL40" i="41"/>
  <c r="AM57" i="41"/>
  <c r="AL57" i="41"/>
  <c r="AM63" i="41"/>
  <c r="AL63" i="41"/>
  <c r="AL24" i="41"/>
  <c r="AM24" i="41"/>
  <c r="AM31" i="41"/>
  <c r="AL31" i="41"/>
  <c r="AV58" i="41"/>
  <c r="AU58" i="41"/>
  <c r="AV56" i="41"/>
  <c r="AU56" i="41"/>
  <c r="AD21" i="41"/>
  <c r="AL50" i="41"/>
  <c r="AM50" i="41"/>
  <c r="AV38" i="41"/>
  <c r="AU38" i="41"/>
  <c r="AV22" i="41"/>
  <c r="AU22" i="41"/>
  <c r="AU53" i="41"/>
  <c r="AV53" i="41"/>
  <c r="AV55" i="41"/>
  <c r="AU55" i="41"/>
  <c r="AM56" i="41"/>
  <c r="AL56" i="41"/>
  <c r="AM43" i="41"/>
  <c r="AL43" i="41"/>
  <c r="AM30" i="41"/>
  <c r="AL30" i="41"/>
  <c r="AU63" i="41"/>
  <c r="AV63" i="41"/>
  <c r="AV45" i="41"/>
  <c r="AU45" i="41"/>
  <c r="AV31" i="41"/>
  <c r="AU31" i="41"/>
  <c r="AL39" i="41"/>
  <c r="AM39" i="41"/>
  <c r="AV21" i="41"/>
  <c r="AU21" i="41"/>
  <c r="AL41" i="41"/>
  <c r="AM41" i="41"/>
  <c r="AV33" i="41"/>
  <c r="AU33" i="41"/>
  <c r="AV44" i="41"/>
  <c r="AU44" i="41"/>
  <c r="AV36" i="41"/>
  <c r="AU36" i="41"/>
  <c r="AL45" i="41"/>
  <c r="AM45" i="41"/>
  <c r="AV35" i="41"/>
  <c r="AU35" i="41"/>
  <c r="AM21" i="41"/>
  <c r="AL21" i="41"/>
  <c r="AC33" i="41"/>
  <c r="AC39" i="41"/>
  <c r="AC24" i="41"/>
  <c r="AC60" i="41"/>
  <c r="AC50" i="41"/>
  <c r="AC55" i="41"/>
  <c r="AC35" i="41"/>
  <c r="AC56" i="41"/>
  <c r="AC52" i="41"/>
  <c r="AC49" i="41"/>
  <c r="AC42" i="41"/>
  <c r="AC46" i="41"/>
  <c r="AC61" i="41"/>
  <c r="AC44" i="41"/>
  <c r="AC34" i="41"/>
  <c r="AC32" i="41"/>
  <c r="AC37" i="41"/>
  <c r="AC57" i="41"/>
  <c r="AC59" i="41"/>
  <c r="AC41" i="41"/>
  <c r="AC31" i="41"/>
  <c r="AC22" i="41"/>
  <c r="AC23" i="41"/>
  <c r="AC21" i="41"/>
  <c r="AC38" i="41"/>
  <c r="AC40" i="41"/>
  <c r="AC54" i="41"/>
  <c r="AC43" i="41"/>
  <c r="AC47" i="41"/>
  <c r="AC45" i="41"/>
  <c r="AC36" i="41"/>
  <c r="AC30" i="41"/>
  <c r="AC53" i="41"/>
  <c r="AC58" i="41"/>
  <c r="AC63" i="41"/>
  <c r="W65" i="41"/>
  <c r="AT27" i="41"/>
  <c r="AK27" i="41"/>
  <c r="AT26" i="41"/>
  <c r="AT20" i="41"/>
  <c r="AK28" i="41"/>
  <c r="AB27" i="41"/>
  <c r="O65" i="41" l="1"/>
  <c r="Q65" i="41"/>
  <c r="AY65" i="41"/>
  <c r="AP65" i="41"/>
  <c r="AG65" i="41"/>
  <c r="AV19" i="41"/>
  <c r="AU19" i="41"/>
  <c r="AL26" i="41"/>
  <c r="AM26" i="41"/>
  <c r="AV26" i="41"/>
  <c r="AU26" i="41"/>
  <c r="AM28" i="41"/>
  <c r="AL28" i="41"/>
  <c r="AV28" i="41"/>
  <c r="AU28" i="41"/>
  <c r="AV20" i="41"/>
  <c r="AU20" i="41"/>
  <c r="AV25" i="41"/>
  <c r="AU25" i="41"/>
  <c r="AM20" i="41"/>
  <c r="AL20" i="41"/>
  <c r="AL25" i="41"/>
  <c r="AM25" i="41"/>
  <c r="AM19" i="41"/>
  <c r="AL19" i="41"/>
  <c r="AC26" i="41"/>
  <c r="AC28" i="41"/>
  <c r="AC19" i="41"/>
  <c r="AC25" i="41"/>
  <c r="AC20" i="41"/>
  <c r="I64" i="42" l="1"/>
  <c r="AQ6" i="41"/>
  <c r="AT6" i="41" s="1"/>
  <c r="AW6" i="41" s="1"/>
  <c r="AH10" i="41"/>
  <c r="AK10" i="41" s="1"/>
  <c r="AN10" i="41" s="1"/>
  <c r="AH6" i="41"/>
  <c r="AK6" i="41" s="1"/>
  <c r="AN6" i="41" s="1"/>
  <c r="AQ10" i="41"/>
  <c r="AT10" i="41" s="1"/>
  <c r="AW10" i="41" s="1"/>
  <c r="Y10" i="41"/>
  <c r="AB10" i="41" s="1"/>
  <c r="Y6" i="41"/>
  <c r="AB6" i="41" s="1"/>
  <c r="AE6" i="41" s="1"/>
  <c r="V10" i="41"/>
  <c r="V6" i="41"/>
  <c r="Y3" i="41" l="1"/>
  <c r="AB3" i="41"/>
  <c r="AE10" i="41"/>
  <c r="AB2" i="41"/>
  <c r="Y2" i="41"/>
  <c r="I16" i="38"/>
  <c r="I17" i="38"/>
  <c r="I18" i="38"/>
  <c r="I19" i="38"/>
  <c r="I20" i="38"/>
  <c r="I21" i="38"/>
  <c r="I22" i="38"/>
  <c r="I23" i="38"/>
  <c r="I24" i="38"/>
  <c r="I25" i="38"/>
  <c r="I26" i="38"/>
  <c r="I27" i="38"/>
  <c r="I28" i="38"/>
  <c r="I29" i="38"/>
  <c r="I30" i="38"/>
  <c r="I31" i="38"/>
  <c r="I32" i="38"/>
  <c r="I33" i="38"/>
  <c r="I34" i="38"/>
  <c r="I35" i="38"/>
  <c r="I36" i="38"/>
  <c r="I37" i="38"/>
  <c r="I38" i="38"/>
  <c r="I39" i="38"/>
  <c r="I40" i="38"/>
  <c r="I41" i="38"/>
  <c r="I42" i="38"/>
  <c r="I43" i="38"/>
  <c r="I44" i="38"/>
  <c r="I45" i="38"/>
  <c r="I46" i="38"/>
  <c r="I47" i="38"/>
  <c r="I48" i="38"/>
  <c r="I49" i="38"/>
  <c r="I50" i="38"/>
  <c r="I51" i="38"/>
  <c r="I52" i="38"/>
  <c r="I53" i="38"/>
  <c r="I54" i="38"/>
  <c r="I55" i="38"/>
  <c r="I56" i="38"/>
  <c r="I57" i="38"/>
  <c r="I58" i="38"/>
  <c r="I59" i="38"/>
  <c r="I60" i="38"/>
  <c r="I61" i="38"/>
  <c r="I62" i="38"/>
  <c r="I63" i="38"/>
  <c r="I15" i="38"/>
  <c r="I65" i="38" l="1"/>
  <c r="S39" i="41"/>
  <c r="I6" i="38" l="1"/>
  <c r="I10" i="38"/>
  <c r="J8" i="38"/>
  <c r="R8" i="41" s="1"/>
  <c r="S8" i="41"/>
  <c r="J10" i="38"/>
  <c r="R10" i="41" s="1"/>
  <c r="S10" i="41"/>
  <c r="J11" i="38"/>
  <c r="R11" i="41" s="1"/>
  <c r="S11" i="41"/>
  <c r="J14" i="38"/>
  <c r="R14" i="41" s="1"/>
  <c r="S14" i="41"/>
  <c r="J16" i="38" l="1"/>
  <c r="R16" i="41" s="1"/>
  <c r="S16" i="41"/>
  <c r="J17" i="38"/>
  <c r="R17" i="41" s="1"/>
  <c r="S17" i="41"/>
  <c r="J18" i="38"/>
  <c r="R18" i="41" s="1"/>
  <c r="S18" i="41"/>
  <c r="J19" i="38"/>
  <c r="R19" i="41" s="1"/>
  <c r="S19" i="41"/>
  <c r="J20" i="38"/>
  <c r="R20" i="41" s="1"/>
  <c r="S20" i="41"/>
  <c r="J21" i="38"/>
  <c r="R21" i="41" s="1"/>
  <c r="S21" i="41"/>
  <c r="J22" i="38"/>
  <c r="R22" i="41" s="1"/>
  <c r="S22" i="41"/>
  <c r="J23" i="38"/>
  <c r="R23" i="41" s="1"/>
  <c r="S23" i="41"/>
  <c r="J24" i="38"/>
  <c r="R24" i="41" s="1"/>
  <c r="S24" i="41"/>
  <c r="J25" i="38"/>
  <c r="R25" i="41" s="1"/>
  <c r="S25" i="41"/>
  <c r="J26" i="38"/>
  <c r="R26" i="41" s="1"/>
  <c r="S26" i="41"/>
  <c r="J27" i="38"/>
  <c r="R27" i="41" s="1"/>
  <c r="S27" i="41"/>
  <c r="J28" i="38"/>
  <c r="R28" i="41" s="1"/>
  <c r="S28" i="41"/>
  <c r="J29" i="38"/>
  <c r="R29" i="41" s="1"/>
  <c r="S29" i="41"/>
  <c r="J30" i="38"/>
  <c r="R30" i="41" s="1"/>
  <c r="S30" i="41"/>
  <c r="J31" i="38"/>
  <c r="R31" i="41" s="1"/>
  <c r="S31" i="41"/>
  <c r="J32" i="38"/>
  <c r="R32" i="41" s="1"/>
  <c r="S32" i="41"/>
  <c r="J33" i="38"/>
  <c r="R33" i="41" s="1"/>
  <c r="S33" i="41"/>
  <c r="J34" i="38"/>
  <c r="R34" i="41" s="1"/>
  <c r="S34" i="41"/>
  <c r="J35" i="38"/>
  <c r="R35" i="41" s="1"/>
  <c r="S35" i="41"/>
  <c r="J36" i="38"/>
  <c r="R36" i="41" s="1"/>
  <c r="S36" i="41"/>
  <c r="J37" i="38"/>
  <c r="R37" i="41" s="1"/>
  <c r="S37" i="41"/>
  <c r="J38" i="38"/>
  <c r="R38" i="41" s="1"/>
  <c r="S38" i="41"/>
  <c r="J39" i="38"/>
  <c r="R39" i="41" s="1"/>
  <c r="J40" i="38"/>
  <c r="R40" i="41" s="1"/>
  <c r="S40" i="41"/>
  <c r="J6" i="38"/>
  <c r="R6" i="41" s="1"/>
  <c r="S6" i="41"/>
  <c r="J41" i="38"/>
  <c r="R41" i="41" s="1"/>
  <c r="S41" i="41"/>
  <c r="J42" i="38"/>
  <c r="R42" i="41" s="1"/>
  <c r="S42" i="41"/>
  <c r="J43" i="38"/>
  <c r="J44" i="38"/>
  <c r="R44" i="41" s="1"/>
  <c r="S44" i="41"/>
  <c r="J45" i="38"/>
  <c r="R45" i="41" s="1"/>
  <c r="S45" i="41"/>
  <c r="J46" i="38"/>
  <c r="R46" i="41" s="1"/>
  <c r="S46" i="41"/>
  <c r="J47" i="38"/>
  <c r="S15" i="41"/>
  <c r="J15" i="38"/>
  <c r="R15" i="41" s="1"/>
  <c r="I21" i="41" l="1"/>
  <c r="J21" i="41"/>
  <c r="K21" i="41"/>
  <c r="I24" i="41"/>
  <c r="J24" i="41"/>
  <c r="K24" i="41"/>
  <c r="AD18" i="41"/>
  <c r="AV18" i="41"/>
  <c r="I18" i="41"/>
  <c r="AU18" i="41"/>
  <c r="K18" i="41"/>
  <c r="AC18" i="41"/>
  <c r="AM18" i="41"/>
  <c r="AL18" i="41"/>
  <c r="J18" i="41"/>
  <c r="K27" i="41"/>
  <c r="AL27" i="41"/>
  <c r="AM27" i="41"/>
  <c r="J27" i="41"/>
  <c r="AV27" i="41"/>
  <c r="AD27" i="41"/>
  <c r="AU27" i="41"/>
  <c r="AC27" i="41"/>
  <c r="I27" i="41"/>
  <c r="AC15" i="41"/>
  <c r="AD15" i="41"/>
  <c r="AM15" i="41"/>
  <c r="AU15" i="41"/>
  <c r="AV15" i="41"/>
  <c r="AL15" i="41"/>
  <c r="AU29" i="41"/>
  <c r="AD29" i="41"/>
  <c r="AV29" i="41"/>
  <c r="AL29" i="41"/>
  <c r="AM29" i="41"/>
  <c r="AC29" i="41"/>
  <c r="AV17" i="41"/>
  <c r="AU17" i="41"/>
  <c r="AC17" i="41"/>
  <c r="AD17" i="41"/>
  <c r="AL17" i="41"/>
  <c r="AM17" i="41"/>
  <c r="I16" i="41"/>
  <c r="AU16" i="41"/>
  <c r="AV16" i="41"/>
  <c r="AC16" i="41"/>
  <c r="K16" i="41"/>
  <c r="AM16" i="41"/>
  <c r="AL16" i="41"/>
  <c r="J16" i="41"/>
  <c r="AD16" i="41"/>
  <c r="S49" i="41"/>
  <c r="S47" i="41"/>
  <c r="R49" i="41"/>
  <c r="R47" i="41"/>
  <c r="A2" i="38"/>
  <c r="L27" i="41" l="1"/>
  <c r="L18" i="41"/>
  <c r="L16" i="41"/>
  <c r="L24" i="41"/>
  <c r="L21" i="41"/>
  <c r="J48" i="38"/>
  <c r="J49" i="38"/>
  <c r="R51" i="41" s="1"/>
  <c r="S51" i="41"/>
  <c r="J50" i="38"/>
  <c r="R52" i="41" s="1"/>
  <c r="J51" i="38"/>
  <c r="R53" i="41" s="1"/>
  <c r="J52" i="38"/>
  <c r="R54" i="41" s="1"/>
  <c r="J53" i="38"/>
  <c r="R55" i="41" s="1"/>
  <c r="J54" i="38"/>
  <c r="R56" i="41" s="1"/>
  <c r="J55" i="38"/>
  <c r="R57" i="41" s="1"/>
  <c r="J56" i="38"/>
  <c r="R58" i="41" s="1"/>
  <c r="J57" i="38"/>
  <c r="R59" i="41" s="1"/>
  <c r="J58" i="38"/>
  <c r="R60" i="41" s="1"/>
  <c r="J59" i="38"/>
  <c r="R61" i="41" s="1"/>
  <c r="J60" i="38"/>
  <c r="R62" i="41" s="1"/>
  <c r="J61" i="38"/>
  <c r="R63" i="41" s="1"/>
  <c r="J62" i="38"/>
  <c r="J63" i="38"/>
  <c r="AF48" i="41" l="1"/>
  <c r="AF62" i="41"/>
  <c r="AF49" i="41"/>
  <c r="AF20" i="41"/>
  <c r="AF16" i="41"/>
  <c r="AF40" i="41"/>
  <c r="AF39" i="41"/>
  <c r="AF60" i="41"/>
  <c r="AF28" i="41"/>
  <c r="AF24" i="41"/>
  <c r="AF52" i="41"/>
  <c r="AF15" i="41"/>
  <c r="AF51" i="41"/>
  <c r="AF19" i="41"/>
  <c r="AF31" i="41"/>
  <c r="AF43" i="41"/>
  <c r="AF56" i="41"/>
  <c r="AF27" i="41"/>
  <c r="AF55" i="41"/>
  <c r="AF41" i="41"/>
  <c r="AF46" i="41"/>
  <c r="AF42" i="41"/>
  <c r="AF18" i="41"/>
  <c r="AF29" i="41"/>
  <c r="AF45" i="41"/>
  <c r="AF58" i="41"/>
  <c r="AF63" i="41"/>
  <c r="AF22" i="41"/>
  <c r="AF34" i="41"/>
  <c r="AF59" i="41"/>
  <c r="AF54" i="41"/>
  <c r="AF25" i="41"/>
  <c r="AF37" i="41"/>
  <c r="AF32" i="41"/>
  <c r="AF17" i="41"/>
  <c r="AF38" i="41"/>
  <c r="AF50" i="41"/>
  <c r="AF30" i="41"/>
  <c r="AF44" i="41"/>
  <c r="AF57" i="41"/>
  <c r="AF61" i="41"/>
  <c r="AF47" i="41"/>
  <c r="AF53" i="41"/>
  <c r="AF21" i="41"/>
  <c r="AF36" i="41"/>
  <c r="AF35" i="41"/>
  <c r="AF23" i="41"/>
  <c r="AX48" i="41"/>
  <c r="AX28" i="41"/>
  <c r="AX60" i="41"/>
  <c r="AX38" i="41"/>
  <c r="AX47" i="41"/>
  <c r="AX40" i="41"/>
  <c r="AX53" i="41"/>
  <c r="AX39" i="41"/>
  <c r="AX52" i="41"/>
  <c r="AX23" i="41"/>
  <c r="AX19" i="41"/>
  <c r="AX31" i="41"/>
  <c r="AX56" i="41"/>
  <c r="AX55" i="41"/>
  <c r="AX16" i="41"/>
  <c r="AX42" i="41"/>
  <c r="AX51" i="41"/>
  <c r="AX63" i="41"/>
  <c r="AX22" i="41"/>
  <c r="AX34" i="41"/>
  <c r="AX27" i="41"/>
  <c r="AX41" i="41"/>
  <c r="AX59" i="41"/>
  <c r="AX30" i="41"/>
  <c r="AX29" i="41"/>
  <c r="AX54" i="41"/>
  <c r="AX24" i="41"/>
  <c r="AX43" i="41"/>
  <c r="AX46" i="41"/>
  <c r="AX45" i="41"/>
  <c r="AX32" i="41"/>
  <c r="AX17" i="41"/>
  <c r="AX21" i="41"/>
  <c r="AX49" i="41"/>
  <c r="AX44" i="41"/>
  <c r="AX18" i="41"/>
  <c r="AX58" i="41"/>
  <c r="AX61" i="41"/>
  <c r="AX15" i="41"/>
  <c r="AX25" i="41"/>
  <c r="AX37" i="41"/>
  <c r="AX50" i="41"/>
  <c r="AX62" i="41"/>
  <c r="AX36" i="41"/>
  <c r="AX20" i="41"/>
  <c r="AX35" i="41"/>
  <c r="AX57" i="41"/>
  <c r="AO48" i="41"/>
  <c r="AO28" i="41"/>
  <c r="AO53" i="41"/>
  <c r="AO24" i="41"/>
  <c r="AO52" i="41"/>
  <c r="AO15" i="41"/>
  <c r="AO20" i="41"/>
  <c r="AO35" i="41"/>
  <c r="AO23" i="41"/>
  <c r="AO38" i="41"/>
  <c r="AO60" i="41"/>
  <c r="AO31" i="41"/>
  <c r="AO63" i="41"/>
  <c r="AO43" i="41"/>
  <c r="AO19" i="41"/>
  <c r="AO18" i="41"/>
  <c r="AO29" i="41"/>
  <c r="AO59" i="41"/>
  <c r="AO55" i="41"/>
  <c r="AO54" i="41"/>
  <c r="AO22" i="41"/>
  <c r="AO46" i="41"/>
  <c r="AO41" i="41"/>
  <c r="AO34" i="41"/>
  <c r="AO16" i="41"/>
  <c r="AO56" i="41"/>
  <c r="AO51" i="41"/>
  <c r="AO30" i="41"/>
  <c r="AO58" i="41"/>
  <c r="AO44" i="41"/>
  <c r="AO50" i="41"/>
  <c r="AO47" i="41"/>
  <c r="AO39" i="41"/>
  <c r="AO25" i="41"/>
  <c r="AO37" i="41"/>
  <c r="AO45" i="41"/>
  <c r="AO32" i="41"/>
  <c r="AO17" i="41"/>
  <c r="AO62" i="41"/>
  <c r="AO36" i="41"/>
  <c r="AO57" i="41"/>
  <c r="AO42" i="41"/>
  <c r="AO21" i="41"/>
  <c r="AO49" i="41"/>
  <c r="AO40" i="41"/>
  <c r="AO61" i="41"/>
  <c r="AO27" i="41"/>
  <c r="AO33" i="41"/>
  <c r="AO26" i="41"/>
  <c r="AF33" i="41"/>
  <c r="AX33" i="41"/>
  <c r="AX26" i="41"/>
  <c r="AW65" i="41"/>
  <c r="AN65" i="41"/>
  <c r="AE65" i="41"/>
  <c r="AF26" i="41"/>
  <c r="R48" i="41"/>
  <c r="R50" i="41"/>
  <c r="S48" i="41"/>
  <c r="S50" i="41"/>
  <c r="AR65" i="38"/>
  <c r="AS65" i="38"/>
  <c r="AT65" i="38"/>
  <c r="AU65" i="38"/>
  <c r="AV65" i="38"/>
  <c r="AW65" i="38"/>
  <c r="AX65" i="38"/>
  <c r="AQ65" i="38"/>
  <c r="AO65" i="41" l="1"/>
  <c r="AF65" i="41"/>
  <c r="AX65" i="41"/>
  <c r="G64" i="42"/>
  <c r="AP65" i="38"/>
  <c r="AO65" i="38"/>
  <c r="AN65" i="38"/>
  <c r="AM65" i="38"/>
  <c r="AL65" i="38"/>
  <c r="AK65" i="38"/>
  <c r="AJ65" i="38"/>
  <c r="AI65" i="38"/>
  <c r="AH65" i="38"/>
  <c r="AG65" i="38"/>
  <c r="AF65" i="38"/>
  <c r="AE65" i="38"/>
  <c r="AD65" i="38"/>
  <c r="AC65" i="38"/>
  <c r="AB65" i="38"/>
  <c r="AA65" i="38"/>
  <c r="Z65" i="38"/>
  <c r="Y65" i="38"/>
  <c r="X65" i="38"/>
  <c r="W65" i="38"/>
  <c r="V65" i="38"/>
  <c r="U65" i="38"/>
  <c r="T65" i="38"/>
  <c r="S65" i="38"/>
  <c r="R65" i="38"/>
  <c r="Q65" i="38"/>
  <c r="P65" i="38"/>
  <c r="O65" i="38"/>
  <c r="N65" i="38"/>
  <c r="M65" i="38"/>
  <c r="L65" i="38"/>
  <c r="H64" i="42" l="1"/>
  <c r="J64" i="42"/>
  <c r="I64" i="40"/>
  <c r="G64" i="40" l="1"/>
  <c r="H64" i="40" l="1"/>
  <c r="J64" i="40"/>
</calcChain>
</file>

<file path=xl/sharedStrings.xml><?xml version="1.0" encoding="utf-8"?>
<sst xmlns="http://schemas.openxmlformats.org/spreadsheetml/2006/main" count="167" uniqueCount="99">
  <si>
    <t>บริษัท ยันฮี วิตามิน วอเตอร์ จำกัด</t>
  </si>
  <si>
    <t>ที่</t>
  </si>
  <si>
    <t>ตำแหน่ง</t>
  </si>
  <si>
    <t>รหัสพนักงาน</t>
  </si>
  <si>
    <t>รวมทั้งสิ้น</t>
  </si>
  <si>
    <t>ชื่อพนักงาน</t>
  </si>
  <si>
    <t>Manager</t>
  </si>
  <si>
    <t>Trainer Rollout</t>
  </si>
  <si>
    <t>ประจำรถ</t>
  </si>
  <si>
    <t>Driver</t>
  </si>
  <si>
    <t>ยอดขายที่ทำได้</t>
  </si>
  <si>
    <t>คำนวณ Incentive</t>
  </si>
  <si>
    <t>%Inct</t>
  </si>
  <si>
    <t>Salesman</t>
  </si>
  <si>
    <t>Trainer Fix</t>
  </si>
  <si>
    <t>ยอดรวม</t>
  </si>
  <si>
    <t>Sales Code</t>
  </si>
  <si>
    <t>Last Update&gt;</t>
  </si>
  <si>
    <t>สัดส่วน</t>
  </si>
  <si>
    <t xml:space="preserve">   มีสิทธิ์ได้ค่า Incentive เมื่อขึ้นขายหรือขับรถแทนตัวจริง</t>
  </si>
  <si>
    <t xml:space="preserve">   โดยคิดจากวันที่ขึ้นทำงานแทน = จำนวนวันขึ้นทำงานแทน x Incentive ที่ทำได้เฉลี่ยต่อวัน (คิดให้ทุกกลุ่มสิ้นค้า)</t>
  </si>
  <si>
    <t>**ตำแหน่ง ดังต่อไปนี้เมื่อขึ้นทำงานแทน พนง.ขายตัวจริง จะไม่มีสิทธิ์ได้ค่า Incentive</t>
  </si>
  <si>
    <t xml:space="preserve">   Manager / Trainer Fix / Trainer Rollout</t>
  </si>
  <si>
    <t>สรุปวันทำงาน</t>
  </si>
  <si>
    <t>ทั้งเดือน</t>
  </si>
  <si>
    <t>แทนโดย</t>
  </si>
  <si>
    <t>สรุปวันทำแทน &gt;&gt;</t>
  </si>
  <si>
    <t>พนักงานหลัก</t>
  </si>
  <si>
    <t>น้ำดื่ม</t>
  </si>
  <si>
    <t>ผลิตภัณฑ์ยา</t>
  </si>
  <si>
    <t>เครื่องสำอางค์</t>
  </si>
  <si>
    <t>อาหารเสริม</t>
  </si>
  <si>
    <t>อาหารบริโภค</t>
  </si>
  <si>
    <t>ทำจริง</t>
  </si>
  <si>
    <t>โบนัส</t>
  </si>
  <si>
    <t>6xxx</t>
  </si>
  <si>
    <t>7xxx</t>
  </si>
  <si>
    <t>8xxx</t>
  </si>
  <si>
    <t>เป้าหมายรวม</t>
  </si>
  <si>
    <t>&gt;=80%</t>
  </si>
  <si>
    <t>&lt;50%</t>
  </si>
  <si>
    <t>**ศูนย์ที่ยังไม่เกิน 2 เดือน**</t>
  </si>
  <si>
    <t>ยอดน้ำขั้นต่ำ</t>
  </si>
  <si>
    <t>ยอดขายแยกตามกลุ่มสินค้าที่ทำได้</t>
  </si>
  <si>
    <t>ยอดขายที่ทำได้(รวมทุกกลุ่มสินค้า)</t>
  </si>
  <si>
    <t>%ขายรวม</t>
  </si>
  <si>
    <t>ขายรวมที่ทำได้</t>
  </si>
  <si>
    <t>%เป้ารวม</t>
  </si>
  <si>
    <t>ทำแทน</t>
  </si>
  <si>
    <t>รวม</t>
  </si>
  <si>
    <t>Driver (Incentive)</t>
  </si>
  <si>
    <t>รหัส</t>
  </si>
  <si>
    <t>น้ำ</t>
  </si>
  <si>
    <t>ยา</t>
  </si>
  <si>
    <t>ข้าว</t>
  </si>
  <si>
    <t>Trainer Rollout (Incentive)</t>
  </si>
  <si>
    <t>&gt;=80%  ศูนย์</t>
  </si>
  <si>
    <t>***sum เฉพาะ salesman เท่านั้น</t>
  </si>
  <si>
    <t>&gt;=50%</t>
  </si>
  <si>
    <t>Sales</t>
  </si>
  <si>
    <t>ขับเอง (วัน)</t>
  </si>
  <si>
    <t>ขับเอง</t>
  </si>
  <si>
    <t>สรุปวันทำงาน (วัน)</t>
  </si>
  <si>
    <t>&gt;=100%</t>
  </si>
  <si>
    <t>Incentive / วัน (ขายและขับเอง)</t>
  </si>
  <si>
    <t>Incentive / วัน (ขายมีคนขับช่วย)</t>
  </si>
  <si>
    <t>รวมทุกกลุ่มสินค้า</t>
  </si>
  <si>
    <t>กลุ่มสินค้าน้ำดื่ม</t>
  </si>
  <si>
    <t>กลุ่มสินค้ายา</t>
  </si>
  <si>
    <t>กลุ่มสินค้าข้าว</t>
  </si>
  <si>
    <t>จากยอดขาย</t>
  </si>
  <si>
    <t>[เฉพาะ P]</t>
  </si>
  <si>
    <t>check sum&gt;&gt;</t>
  </si>
  <si>
    <t>[เฉพาะ Salesman]</t>
  </si>
  <si>
    <r>
      <t>**</t>
    </r>
    <r>
      <rPr>
        <b/>
        <sz val="10"/>
        <rFont val="Arial"/>
        <family val="2"/>
      </rPr>
      <t>Salesman</t>
    </r>
    <r>
      <rPr>
        <sz val="10"/>
        <rFont val="Arial"/>
        <family val="2"/>
      </rPr>
      <t xml:space="preserve"> ที่ทำเป้ายอดขายรวมได้ถึง 100% จะได้รับโบนัสเพิ่มอีก</t>
    </r>
  </si>
  <si>
    <r>
      <t>**</t>
    </r>
    <r>
      <rPr>
        <b/>
        <sz val="10"/>
        <rFont val="Arial"/>
        <family val="2"/>
      </rPr>
      <t>Manager</t>
    </r>
    <r>
      <rPr>
        <sz val="10"/>
        <rFont val="Arial"/>
        <family val="2"/>
      </rPr>
      <t xml:space="preserve"> จะแบ่งค่า Incentive ให้กับ </t>
    </r>
    <r>
      <rPr>
        <b/>
        <sz val="10"/>
        <rFont val="Arial"/>
        <family val="2"/>
      </rPr>
      <t>Assistance</t>
    </r>
    <r>
      <rPr>
        <sz val="10"/>
        <rFont val="Arial"/>
        <family val="2"/>
      </rPr>
      <t xml:space="preserve"> (กรณีศูนย์มี Assistance) ตามสัดส่วน</t>
    </r>
  </si>
  <si>
    <r>
      <t>**</t>
    </r>
    <r>
      <rPr>
        <b/>
        <sz val="10"/>
        <rFont val="Arial"/>
        <family val="2"/>
      </rPr>
      <t>Saleman</t>
    </r>
    <r>
      <rPr>
        <sz val="10"/>
        <rFont val="Arial"/>
        <family val="2"/>
      </rPr>
      <t xml:space="preserve"> จะแบ่งค่า Incentive ให้กับ </t>
    </r>
    <r>
      <rPr>
        <b/>
        <sz val="10"/>
        <rFont val="Arial"/>
        <family val="2"/>
      </rPr>
      <t>Driver</t>
    </r>
    <r>
      <rPr>
        <sz val="10"/>
        <rFont val="Arial"/>
        <family val="2"/>
      </rPr>
      <t xml:space="preserve"> (กรณีขายแบบมีคนขับรถ) ตามสัดส่วน</t>
    </r>
  </si>
  <si>
    <r>
      <t>**</t>
    </r>
    <r>
      <rPr>
        <b/>
        <sz val="10"/>
        <rFont val="Arial"/>
        <family val="2"/>
      </rPr>
      <t>Trainer Fix</t>
    </r>
    <r>
      <rPr>
        <sz val="10"/>
        <rFont val="Arial"/>
        <family val="2"/>
      </rPr>
      <t xml:space="preserve"> จะแบ่งค่า Incentive ให้กับ Trainer Fix แต่ละคนเท่าๆ กัน 
ตามจำนวน Trainer Fix ของศูนย์</t>
    </r>
  </si>
  <si>
    <r>
      <t>**</t>
    </r>
    <r>
      <rPr>
        <b/>
        <sz val="10"/>
        <rFont val="Arial"/>
        <family val="2"/>
      </rPr>
      <t>Spare Salesman</t>
    </r>
    <r>
      <rPr>
        <sz val="10"/>
        <rFont val="Arial"/>
        <family val="2"/>
      </rPr>
      <t xml:space="preserve"> และ </t>
    </r>
    <r>
      <rPr>
        <b/>
        <sz val="10"/>
        <rFont val="Arial"/>
        <family val="2"/>
      </rPr>
      <t>Spare Driver</t>
    </r>
  </si>
  <si>
    <t>แทนขับรถเอง</t>
  </si>
  <si>
    <t>แทนมีคนขับรถ</t>
  </si>
  <si>
    <t>น้ำ&lt;&lt;</t>
  </si>
  <si>
    <t>ยา&lt;&lt;</t>
  </si>
  <si>
    <t>ข้าว&lt;&lt;</t>
  </si>
  <si>
    <t xml:space="preserve">   &lt;&lt; Incentive ที่ได้</t>
  </si>
  <si>
    <t xml:space="preserve"> &lt;&lt; 1% จากยอดขายของลูกน้องที่ทำเป้าได้ &gt;=80% เฉพาะ 2 เดือนแรกที่เปิดศูนย์ (ถ้าเกิน 2 เดือนไปแล้วจะไม่ได้)</t>
  </si>
  <si>
    <t>บาท (จำนวนวันทำงานที่ทำจริงไม่มีผล)</t>
  </si>
  <si>
    <t>ผู้จัดทำ..................................................</t>
  </si>
  <si>
    <t>ผู้ตรวจสอบ..................................................</t>
  </si>
  <si>
    <t xml:space="preserve">        ผู้จัดการศูนย์</t>
  </si>
  <si>
    <t xml:space="preserve">                  ผช.ผอ.ศูนย์กระจายสินค้า</t>
  </si>
  <si>
    <t xml:space="preserve">                   นายสันติชัย กนกชัชวาล</t>
  </si>
  <si>
    <t xml:space="preserve">    ผู้อนุมัติ..................................................</t>
  </si>
  <si>
    <t xml:space="preserve">                     นายชนินทน์ สุรเศวต</t>
  </si>
  <si>
    <t xml:space="preserve">                    ผอ.ศูนย์กระจายสินค้า</t>
  </si>
  <si>
    <t>ที่ทำจริง</t>
  </si>
  <si>
    <t>%Incentive ที่ได้ ต่อ %ยอดขายรวม</t>
  </si>
  <si>
    <r>
      <t xml:space="preserve">   </t>
    </r>
    <r>
      <rPr>
        <b/>
        <sz val="10"/>
        <rFont val="Arial"/>
        <family val="2"/>
      </rPr>
      <t>Trainer Rollout</t>
    </r>
    <r>
      <rPr>
        <sz val="10"/>
        <rFont val="Arial"/>
        <family val="2"/>
      </rPr>
      <t xml:space="preserve"> ค่า Incentive ที่ได้ ให้คิดจากยอดขายของ Salesman ที่ประกบที่ทำเป้าได้ตามที่กำหนด</t>
    </r>
  </si>
  <si>
    <t>Incentive ตามวันที่ทำจริง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</si>
</sst>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38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rgb="FF00B05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color rgb="FF0070C0"/>
      <name val="Arial"/>
      <family val="2"/>
    </font>
    <font>
      <sz val="6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rgb="FF00B05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12"/>
      <color theme="1"/>
      <name val="Arial"/>
      <family val="2"/>
    </font>
    <font>
      <sz val="6"/>
      <color rgb="FF00B050"/>
      <name val="Arial"/>
      <family val="2"/>
    </font>
    <font>
      <sz val="9"/>
      <color rgb="FF0070C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0070C0"/>
      <name val="Arial"/>
      <family val="2"/>
    </font>
    <font>
      <sz val="9"/>
      <name val="Arial"/>
      <family val="2"/>
    </font>
    <font>
      <b/>
      <sz val="9.5"/>
      <name val="Arial"/>
      <family val="2"/>
    </font>
    <font>
      <sz val="9"/>
      <color rgb="FF00B050"/>
      <name val="Arial"/>
      <family val="2"/>
    </font>
    <font>
      <b/>
      <sz val="11"/>
      <color theme="1"/>
      <name val="Arial"/>
      <family val="2"/>
    </font>
    <font>
      <b/>
      <sz val="10"/>
      <color rgb="FF0070C0"/>
      <name val="Arial"/>
      <family val="2"/>
    </font>
    <font>
      <b/>
      <sz val="8"/>
      <color theme="1"/>
      <name val="Arial"/>
      <family val="2"/>
    </font>
    <font>
      <sz val="11"/>
      <color rgb="FF00B050"/>
      <name val="Arial"/>
      <family val="2"/>
    </font>
    <font>
      <sz val="6"/>
      <color rgb="FF0070C0"/>
      <name val="Arial"/>
      <family val="2"/>
    </font>
    <font>
      <sz val="8"/>
      <color rgb="FF0070C0"/>
      <name val="Arial"/>
      <family val="2"/>
    </font>
    <font>
      <b/>
      <sz val="11"/>
      <color rgb="FF00B05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78">
    <xf numFmtId="0" fontId="0" fillId="0" borderId="0" xfId="0"/>
    <xf numFmtId="0" fontId="0" fillId="0" borderId="6" xfId="0" applyBorder="1" applyAlignment="1">
      <alignment horizontal="center" vertical="center"/>
    </xf>
    <xf numFmtId="4" fontId="0" fillId="0" borderId="0" xfId="0" applyNumberFormat="1"/>
    <xf numFmtId="0" fontId="0" fillId="0" borderId="6" xfId="0" applyBorder="1" applyAlignment="1">
      <alignment horizontal="left" vertical="center"/>
    </xf>
    <xf numFmtId="0" fontId="0" fillId="0" borderId="0" xfId="0" applyFill="1"/>
    <xf numFmtId="0" fontId="7" fillId="0" borderId="0" xfId="0" applyFont="1" applyFill="1" applyAlignment="1" applyProtection="1">
      <alignment horizontal="left"/>
      <protection locked="0"/>
    </xf>
    <xf numFmtId="0" fontId="4" fillId="0" borderId="0" xfId="0" applyFont="1"/>
    <xf numFmtId="4" fontId="6" fillId="0" borderId="0" xfId="0" applyNumberFormat="1" applyFont="1" applyAlignment="1" applyProtection="1">
      <protection locked="0"/>
    </xf>
    <xf numFmtId="4" fontId="0" fillId="0" borderId="6" xfId="0" applyNumberFormat="1" applyBorder="1" applyAlignment="1">
      <alignment horizontal="right" vertical="center"/>
    </xf>
    <xf numFmtId="0" fontId="6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" fontId="0" fillId="0" borderId="6" xfId="0" applyNumberFormat="1" applyFill="1" applyBorder="1" applyAlignment="1">
      <alignment horizontal="right" vertical="center"/>
    </xf>
    <xf numFmtId="0" fontId="11" fillId="0" borderId="0" xfId="0" applyFont="1" applyBorder="1"/>
    <xf numFmtId="0" fontId="13" fillId="0" borderId="0" xfId="0" applyFont="1" applyFill="1" applyAlignment="1" applyProtection="1">
      <alignment horizontal="left"/>
      <protection locked="0"/>
    </xf>
    <xf numFmtId="0" fontId="0" fillId="0" borderId="2" xfId="0" applyBorder="1" applyAlignment="1">
      <alignment horizontal="center" vertical="center"/>
    </xf>
    <xf numFmtId="0" fontId="1" fillId="0" borderId="0" xfId="0" applyFont="1" applyFill="1" applyAlignment="1"/>
    <xf numFmtId="10" fontId="11" fillId="0" borderId="0" xfId="0" applyNumberFormat="1" applyFont="1" applyBorder="1"/>
    <xf numFmtId="0" fontId="14" fillId="0" borderId="0" xfId="0" applyFont="1"/>
    <xf numFmtId="0" fontId="3" fillId="0" borderId="0" xfId="0" applyFont="1" applyFill="1" applyBorder="1"/>
    <xf numFmtId="0" fontId="14" fillId="0" borderId="0" xfId="0" applyFont="1" applyAlignment="1">
      <alignment vertical="center"/>
    </xf>
    <xf numFmtId="4" fontId="0" fillId="0" borderId="6" xfId="0" applyNumberFormat="1" applyFill="1" applyBorder="1" applyAlignment="1">
      <alignment horizontal="right"/>
    </xf>
    <xf numFmtId="4" fontId="6" fillId="0" borderId="0" xfId="0" applyNumberFormat="1" applyFont="1" applyFill="1" applyAlignment="1" applyProtection="1">
      <protection locked="0"/>
    </xf>
    <xf numFmtId="4" fontId="7" fillId="0" borderId="0" xfId="0" applyNumberFormat="1" applyFont="1" applyFill="1" applyAlignment="1" applyProtection="1">
      <protection locked="0"/>
    </xf>
    <xf numFmtId="4" fontId="0" fillId="0" borderId="0" xfId="0" applyNumberFormat="1" applyFill="1"/>
    <xf numFmtId="10" fontId="6" fillId="0" borderId="0" xfId="0" applyNumberFormat="1" applyFont="1" applyFill="1" applyAlignment="1" applyProtection="1">
      <protection locked="0"/>
    </xf>
    <xf numFmtId="10" fontId="7" fillId="0" borderId="0" xfId="0" applyNumberFormat="1" applyFont="1" applyFill="1" applyAlignment="1" applyProtection="1">
      <protection locked="0"/>
    </xf>
    <xf numFmtId="10" fontId="0" fillId="0" borderId="0" xfId="0" applyNumberFormat="1" applyFill="1"/>
    <xf numFmtId="10" fontId="0" fillId="0" borderId="0" xfId="0" applyNumberFormat="1"/>
    <xf numFmtId="0" fontId="15" fillId="2" borderId="6" xfId="0" applyNumberFormat="1" applyFont="1" applyFill="1" applyBorder="1" applyAlignment="1">
      <alignment horizontal="center" vertical="center"/>
    </xf>
    <xf numFmtId="10" fontId="4" fillId="0" borderId="8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4" fontId="3" fillId="0" borderId="0" xfId="0" applyNumberFormat="1" applyFo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49" fontId="6" fillId="0" borderId="0" xfId="0" applyNumberFormat="1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6" fillId="0" borderId="0" xfId="0" applyNumberFormat="1" applyFont="1" applyAlignment="1" applyProtection="1"/>
    <xf numFmtId="4" fontId="0" fillId="0" borderId="0" xfId="0" applyNumberFormat="1" applyProtection="1"/>
    <xf numFmtId="0" fontId="0" fillId="0" borderId="0" xfId="0" applyProtection="1"/>
    <xf numFmtId="0" fontId="7" fillId="0" borderId="0" xfId="0" applyFont="1" applyFill="1" applyAlignment="1" applyProtection="1">
      <alignment horizontal="left"/>
    </xf>
    <xf numFmtId="49" fontId="7" fillId="0" borderId="0" xfId="0" applyNumberFormat="1" applyFont="1" applyFill="1" applyAlignment="1" applyProtection="1">
      <alignment horizontal="left"/>
    </xf>
    <xf numFmtId="49" fontId="4" fillId="0" borderId="0" xfId="0" applyNumberFormat="1" applyFont="1" applyProtection="1"/>
    <xf numFmtId="49" fontId="15" fillId="0" borderId="0" xfId="0" applyNumberFormat="1" applyFont="1" applyFill="1" applyAlignment="1" applyProtection="1">
      <alignment horizontal="right"/>
    </xf>
    <xf numFmtId="0" fontId="7" fillId="0" borderId="0" xfId="0" applyNumberFormat="1" applyFont="1" applyAlignment="1" applyProtection="1"/>
    <xf numFmtId="4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/>
    <xf numFmtId="49" fontId="4" fillId="0" borderId="0" xfId="0" applyNumberFormat="1" applyFont="1" applyAlignment="1" applyProtection="1"/>
    <xf numFmtId="0" fontId="5" fillId="0" borderId="0" xfId="0" applyFont="1" applyAlignment="1" applyProtection="1"/>
    <xf numFmtId="0" fontId="4" fillId="0" borderId="0" xfId="0" applyNumberFormat="1" applyFont="1" applyAlignment="1" applyProtection="1"/>
    <xf numFmtId="0" fontId="5" fillId="0" borderId="0" xfId="0" applyNumberFormat="1" applyFont="1" applyAlignment="1" applyProtection="1">
      <alignment horizontal="right"/>
    </xf>
    <xf numFmtId="0" fontId="4" fillId="0" borderId="0" xfId="0" applyNumberFormat="1" applyFont="1" applyAlignment="1" applyProtection="1">
      <alignment horizontal="center"/>
    </xf>
    <xf numFmtId="0" fontId="2" fillId="11" borderId="6" xfId="0" applyFont="1" applyFill="1" applyBorder="1" applyAlignment="1" applyProtection="1">
      <alignment horizontal="center" vertical="center"/>
    </xf>
    <xf numFmtId="0" fontId="0" fillId="14" borderId="6" xfId="0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2" xfId="0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center" vertical="center"/>
    </xf>
    <xf numFmtId="0" fontId="0" fillId="14" borderId="4" xfId="0" applyFill="1" applyBorder="1" applyAlignment="1" applyProtection="1">
      <alignment horizontal="center" vertical="center"/>
    </xf>
    <xf numFmtId="0" fontId="12" fillId="0" borderId="6" xfId="0" applyNumberFormat="1" applyFont="1" applyBorder="1" applyAlignment="1" applyProtection="1">
      <alignment horizontal="center" vertical="center"/>
    </xf>
    <xf numFmtId="4" fontId="4" fillId="0" borderId="6" xfId="0" applyNumberFormat="1" applyFont="1" applyBorder="1" applyAlignment="1" applyProtection="1">
      <alignment horizontal="right" vertical="center"/>
    </xf>
    <xf numFmtId="49" fontId="8" fillId="0" borderId="4" xfId="0" applyNumberFormat="1" applyFont="1" applyBorder="1" applyAlignment="1" applyProtection="1">
      <alignment vertical="center"/>
    </xf>
    <xf numFmtId="49" fontId="8" fillId="0" borderId="4" xfId="0" applyNumberFormat="1" applyFont="1" applyBorder="1" applyAlignment="1" applyProtection="1">
      <alignment horizontal="center" vertical="center"/>
    </xf>
    <xf numFmtId="0" fontId="8" fillId="14" borderId="4" xfId="0" applyFont="1" applyFill="1" applyBorder="1" applyAlignment="1" applyProtection="1">
      <alignment horizontal="center" vertical="center"/>
    </xf>
    <xf numFmtId="0" fontId="5" fillId="0" borderId="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NumberFormat="1" applyProtection="1"/>
    <xf numFmtId="4" fontId="0" fillId="6" borderId="0" xfId="0" applyNumberFormat="1" applyFill="1" applyProtection="1"/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left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left" vertical="center"/>
      <protection locked="0"/>
    </xf>
    <xf numFmtId="4" fontId="20" fillId="10" borderId="0" xfId="0" applyNumberFormat="1" applyFont="1" applyFill="1" applyAlignment="1" applyProtection="1">
      <alignment horizontal="left"/>
      <protection locked="0"/>
    </xf>
    <xf numFmtId="0" fontId="20" fillId="10" borderId="0" xfId="0" applyFont="1" applyFill="1" applyAlignment="1" applyProtection="1">
      <alignment horizontal="left"/>
      <protection locked="0"/>
    </xf>
    <xf numFmtId="0" fontId="23" fillId="0" borderId="6" xfId="0" applyNumberFormat="1" applyFont="1" applyFill="1" applyBorder="1" applyAlignment="1" applyProtection="1">
      <alignment horizontal="center" vertical="center"/>
      <protection locked="0"/>
    </xf>
    <xf numFmtId="0" fontId="23" fillId="0" borderId="6" xfId="0" applyNumberFormat="1" applyFont="1" applyBorder="1" applyAlignment="1" applyProtection="1">
      <alignment horizontal="center" vertical="center"/>
      <protection locked="0"/>
    </xf>
    <xf numFmtId="4" fontId="20" fillId="0" borderId="6" xfId="0" applyNumberFormat="1" applyFont="1" applyFill="1" applyBorder="1" applyAlignment="1" applyProtection="1">
      <alignment horizontal="right" vertical="center"/>
      <protection locked="0"/>
    </xf>
    <xf numFmtId="4" fontId="20" fillId="0" borderId="6" xfId="0" applyNumberFormat="1" applyFont="1" applyBorder="1" applyAlignment="1" applyProtection="1">
      <alignment horizontal="right" vertical="center"/>
      <protection locked="0"/>
    </xf>
    <xf numFmtId="4" fontId="25" fillId="0" borderId="0" xfId="0" applyNumberFormat="1" applyFont="1"/>
    <xf numFmtId="0" fontId="28" fillId="0" borderId="6" xfId="0" applyFont="1" applyBorder="1" applyAlignment="1">
      <alignment horizontal="left" vertical="center"/>
    </xf>
    <xf numFmtId="49" fontId="30" fillId="0" borderId="6" xfId="0" applyNumberFormat="1" applyFont="1" applyFill="1" applyBorder="1" applyAlignment="1" applyProtection="1">
      <alignment horizontal="left" vertical="center"/>
      <protection locked="0"/>
    </xf>
    <xf numFmtId="49" fontId="30" fillId="0" borderId="6" xfId="0" applyNumberFormat="1" applyFont="1" applyBorder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vertical="center"/>
    </xf>
    <xf numFmtId="49" fontId="18" fillId="0" borderId="0" xfId="0" applyNumberFormat="1" applyFont="1" applyAlignment="1" applyProtection="1">
      <alignment horizontal="right"/>
    </xf>
    <xf numFmtId="4" fontId="0" fillId="0" borderId="4" xfId="0" applyNumberFormat="1" applyFill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19" fillId="0" borderId="0" xfId="0" applyNumberFormat="1" applyFont="1"/>
    <xf numFmtId="4" fontId="19" fillId="0" borderId="0" xfId="0" applyNumberFormat="1" applyFont="1" applyFill="1"/>
    <xf numFmtId="10" fontId="19" fillId="0" borderId="0" xfId="0" applyNumberFormat="1" applyFont="1" applyFill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right"/>
    </xf>
    <xf numFmtId="0" fontId="10" fillId="12" borderId="6" xfId="0" applyNumberFormat="1" applyFont="1" applyFill="1" applyBorder="1" applyAlignment="1" applyProtection="1">
      <alignment horizontal="center" vertical="center"/>
    </xf>
    <xf numFmtId="49" fontId="2" fillId="3" borderId="6" xfId="0" applyNumberFormat="1" applyFont="1" applyFill="1" applyBorder="1" applyAlignment="1" applyProtection="1">
      <alignment horizontal="center"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4" fontId="2" fillId="3" borderId="6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Border="1"/>
    <xf numFmtId="10" fontId="4" fillId="10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49" fontId="15" fillId="6" borderId="6" xfId="0" applyNumberFormat="1" applyFont="1" applyFill="1" applyBorder="1" applyAlignment="1">
      <alignment horizontal="center" vertical="center"/>
    </xf>
    <xf numFmtId="10" fontId="4" fillId="17" borderId="6" xfId="0" applyNumberFormat="1" applyFont="1" applyFill="1" applyBorder="1" applyAlignment="1">
      <alignment horizontal="right"/>
    </xf>
    <xf numFmtId="49" fontId="4" fillId="0" borderId="0" xfId="0" applyNumberFormat="1" applyFont="1"/>
    <xf numFmtId="49" fontId="0" fillId="0" borderId="0" xfId="0" applyNumberFormat="1"/>
    <xf numFmtId="4" fontId="6" fillId="0" borderId="0" xfId="0" applyNumberFormat="1" applyFont="1" applyAlignment="1" applyProtection="1">
      <alignment horizontal="center"/>
      <protection locked="0"/>
    </xf>
    <xf numFmtId="4" fontId="7" fillId="0" borderId="0" xfId="0" applyNumberFormat="1" applyFont="1" applyAlignment="1" applyProtection="1">
      <alignment horizontal="center"/>
      <protection locked="0"/>
    </xf>
    <xf numFmtId="4" fontId="0" fillId="0" borderId="0" xfId="0" applyNumberFormat="1" applyAlignment="1">
      <alignment horizontal="center"/>
    </xf>
    <xf numFmtId="49" fontId="4" fillId="0" borderId="0" xfId="0" applyNumberFormat="1" applyFont="1" applyAlignment="1" applyProtection="1">
      <alignment horizontal="left"/>
    </xf>
    <xf numFmtId="49" fontId="20" fillId="10" borderId="0" xfId="0" applyNumberFormat="1" applyFont="1" applyFill="1" applyAlignment="1" applyProtection="1">
      <alignment horizontal="left"/>
      <protection locked="0"/>
    </xf>
    <xf numFmtId="4" fontId="32" fillId="3" borderId="6" xfId="0" applyNumberFormat="1" applyFont="1" applyFill="1" applyBorder="1" applyAlignment="1" applyProtection="1">
      <alignment horizontal="right" vertical="center"/>
    </xf>
    <xf numFmtId="10" fontId="0" fillId="0" borderId="6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0" fontId="4" fillId="0" borderId="0" xfId="0" applyNumberFormat="1" applyFont="1"/>
    <xf numFmtId="0" fontId="4" fillId="0" borderId="0" xfId="0" applyFont="1" applyBorder="1"/>
    <xf numFmtId="0" fontId="4" fillId="0" borderId="0" xfId="0" applyFont="1" applyFill="1" applyBorder="1"/>
    <xf numFmtId="10" fontId="4" fillId="0" borderId="0" xfId="0" applyNumberFormat="1" applyFont="1" applyBorder="1"/>
    <xf numFmtId="4" fontId="4" fillId="13" borderId="6" xfId="0" applyNumberFormat="1" applyFont="1" applyFill="1" applyBorder="1"/>
    <xf numFmtId="0" fontId="0" fillId="0" borderId="6" xfId="0" applyFill="1" applyBorder="1" applyAlignment="1">
      <alignment horizontal="left" vertical="center"/>
    </xf>
    <xf numFmtId="4" fontId="4" fillId="17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NumberFormat="1" applyFont="1" applyFill="1" applyAlignment="1" applyProtection="1">
      <alignment horizontal="center"/>
      <protection locked="0"/>
    </xf>
    <xf numFmtId="0" fontId="7" fillId="0" borderId="0" xfId="0" applyNumberFormat="1" applyFont="1" applyFill="1" applyAlignment="1" applyProtection="1">
      <alignment horizontal="center"/>
      <protection locked="0"/>
    </xf>
    <xf numFmtId="0" fontId="4" fillId="0" borderId="6" xfId="0" applyNumberFormat="1" applyFont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19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" fontId="19" fillId="0" borderId="0" xfId="0" applyNumberFormat="1" applyFont="1" applyAlignment="1">
      <alignment horizontal="center"/>
    </xf>
    <xf numFmtId="4" fontId="4" fillId="0" borderId="6" xfId="0" applyNumberFormat="1" applyFont="1" applyBorder="1" applyAlignment="1">
      <alignment horizontal="right" vertical="center"/>
    </xf>
    <xf numFmtId="0" fontId="4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Fill="1"/>
    <xf numFmtId="10" fontId="4" fillId="0" borderId="0" xfId="0" applyNumberFormat="1" applyFont="1" applyFill="1"/>
    <xf numFmtId="4" fontId="4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0" xfId="0" applyFont="1" applyFill="1"/>
    <xf numFmtId="0" fontId="6" fillId="0" borderId="0" xfId="0" applyNumberFormat="1" applyFont="1" applyFill="1" applyAlignment="1" applyProtection="1">
      <alignment horizontal="left"/>
      <protection locked="0"/>
    </xf>
    <xf numFmtId="4" fontId="11" fillId="0" borderId="0" xfId="0" applyNumberFormat="1" applyFont="1" applyFill="1"/>
    <xf numFmtId="10" fontId="4" fillId="0" borderId="6" xfId="0" applyNumberFormat="1" applyFont="1" applyBorder="1" applyAlignment="1">
      <alignment horizontal="right" vertical="center"/>
    </xf>
    <xf numFmtId="4" fontId="0" fillId="3" borderId="6" xfId="0" applyNumberFormat="1" applyFill="1" applyBorder="1" applyAlignment="1">
      <alignment horizontal="right" vertical="center"/>
    </xf>
    <xf numFmtId="0" fontId="20" fillId="0" borderId="6" xfId="0" applyFont="1" applyBorder="1" applyAlignment="1" applyProtection="1">
      <alignment horizontal="left" vertical="center"/>
      <protection locked="0"/>
    </xf>
    <xf numFmtId="0" fontId="20" fillId="10" borderId="0" xfId="0" applyNumberFormat="1" applyFont="1" applyFill="1" applyAlignment="1" applyProtection="1">
      <alignment horizontal="center"/>
      <protection locked="0"/>
    </xf>
    <xf numFmtId="0" fontId="20" fillId="1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right" vertical="center"/>
    </xf>
    <xf numFmtId="0" fontId="0" fillId="0" borderId="6" xfId="0" applyNumberFormat="1" applyFill="1" applyBorder="1" applyAlignment="1">
      <alignment horizontal="center" vertical="center"/>
    </xf>
    <xf numFmtId="0" fontId="0" fillId="16" borderId="1" xfId="0" applyFill="1" applyBorder="1" applyAlignment="1" applyProtection="1">
      <alignment horizontal="center"/>
    </xf>
    <xf numFmtId="0" fontId="0" fillId="16" borderId="5" xfId="0" applyFill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/>
    </xf>
    <xf numFmtId="0" fontId="20" fillId="0" borderId="6" xfId="0" applyFont="1" applyFill="1" applyBorder="1" applyAlignment="1" applyProtection="1">
      <alignment horizontal="center"/>
    </xf>
    <xf numFmtId="0" fontId="34" fillId="0" borderId="6" xfId="0" applyFont="1" applyBorder="1" applyAlignment="1" applyProtection="1">
      <alignment horizontal="center" vertical="center"/>
    </xf>
    <xf numFmtId="4" fontId="20" fillId="0" borderId="9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 applyFill="1" applyBorder="1" applyProtection="1"/>
    <xf numFmtId="4" fontId="4" fillId="0" borderId="0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center"/>
    </xf>
    <xf numFmtId="4" fontId="2" fillId="0" borderId="10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" fontId="4" fillId="0" borderId="9" xfId="0" applyNumberFormat="1" applyFont="1" applyFill="1" applyBorder="1" applyAlignment="1" applyProtection="1">
      <alignment horizontal="right" vertical="center"/>
    </xf>
    <xf numFmtId="10" fontId="19" fillId="0" borderId="6" xfId="0" applyNumberFormat="1" applyFont="1" applyFill="1" applyBorder="1"/>
    <xf numFmtId="10" fontId="19" fillId="10" borderId="6" xfId="0" applyNumberFormat="1" applyFont="1" applyFill="1" applyBorder="1"/>
    <xf numFmtId="4" fontId="6" fillId="0" borderId="0" xfId="0" applyNumberFormat="1" applyFont="1" applyProtection="1">
      <protection locked="0"/>
    </xf>
    <xf numFmtId="4" fontId="22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4" fontId="4" fillId="0" borderId="4" xfId="0" applyNumberFormat="1" applyFon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10" fontId="0" fillId="0" borderId="6" xfId="0" applyNumberFormat="1" applyBorder="1" applyAlignment="1">
      <alignment horizontal="right" vertical="center"/>
    </xf>
    <xf numFmtId="10" fontId="3" fillId="0" borderId="6" xfId="0" applyNumberFormat="1" applyFont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4" fontId="0" fillId="4" borderId="6" xfId="0" applyNumberFormat="1" applyFill="1" applyBorder="1" applyAlignment="1">
      <alignment horizontal="right" vertical="center"/>
    </xf>
    <xf numFmtId="4" fontId="4" fillId="4" borderId="4" xfId="0" applyNumberFormat="1" applyFont="1" applyFill="1" applyBorder="1" applyAlignment="1">
      <alignment horizontal="right" vertical="center"/>
    </xf>
    <xf numFmtId="4" fontId="4" fillId="0" borderId="11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4" fillId="4" borderId="13" xfId="0" applyNumberFormat="1" applyFont="1" applyFill="1" applyBorder="1" applyAlignment="1">
      <alignment horizontal="right"/>
    </xf>
    <xf numFmtId="4" fontId="4" fillId="4" borderId="13" xfId="0" applyNumberFormat="1" applyFon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10" fontId="4" fillId="0" borderId="2" xfId="0" applyNumberFormat="1" applyFont="1" applyFill="1" applyBorder="1" applyAlignment="1">
      <alignment horizontal="center"/>
    </xf>
    <xf numFmtId="10" fontId="4" fillId="0" borderId="3" xfId="0" applyNumberFormat="1" applyFont="1" applyFill="1" applyBorder="1" applyAlignment="1">
      <alignment horizontal="center"/>
    </xf>
    <xf numFmtId="10" fontId="0" fillId="0" borderId="3" xfId="0" applyNumberFormat="1" applyFill="1" applyBorder="1" applyAlignment="1">
      <alignment horizontal="center"/>
    </xf>
    <xf numFmtId="4" fontId="3" fillId="4" borderId="4" xfId="0" applyNumberFormat="1" applyFont="1" applyFill="1" applyBorder="1" applyAlignment="1">
      <alignment horizontal="right" vertical="center"/>
    </xf>
    <xf numFmtId="10" fontId="19" fillId="3" borderId="6" xfId="0" applyNumberFormat="1" applyFont="1" applyFill="1" applyBorder="1"/>
    <xf numFmtId="0" fontId="6" fillId="0" borderId="0" xfId="0" applyFont="1" applyFill="1" applyAlignment="1" applyProtection="1">
      <alignment horizontal="left"/>
      <protection locked="0"/>
    </xf>
    <xf numFmtId="4" fontId="1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3" fillId="0" borderId="7" xfId="0" applyNumberFormat="1" applyFont="1" applyBorder="1" applyAlignment="1" applyProtection="1">
      <alignment horizontal="right"/>
    </xf>
    <xf numFmtId="0" fontId="3" fillId="0" borderId="0" xfId="0" applyNumberFormat="1" applyFont="1" applyAlignment="1" applyProtection="1">
      <alignment horizontal="center"/>
    </xf>
    <xf numFmtId="10" fontId="24" fillId="0" borderId="0" xfId="0" applyNumberFormat="1" applyFont="1" applyFill="1" applyAlignment="1">
      <alignment horizontal="right"/>
    </xf>
    <xf numFmtId="4" fontId="35" fillId="0" borderId="0" xfId="0" applyNumberFormat="1" applyFont="1"/>
    <xf numFmtId="0" fontId="35" fillId="0" borderId="0" xfId="0" applyFont="1" applyAlignment="1">
      <alignment horizontal="center"/>
    </xf>
    <xf numFmtId="0" fontId="35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28" fillId="0" borderId="5" xfId="0" applyFont="1" applyBorder="1" applyAlignment="1">
      <alignment horizontal="left" vertical="center"/>
    </xf>
    <xf numFmtId="0" fontId="4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right" vertical="center"/>
    </xf>
    <xf numFmtId="0" fontId="4" fillId="0" borderId="8" xfId="0" applyNumberFormat="1" applyFont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right"/>
    </xf>
    <xf numFmtId="10" fontId="4" fillId="0" borderId="14" xfId="0" applyNumberFormat="1" applyFont="1" applyFill="1" applyBorder="1" applyAlignment="1">
      <alignment horizontal="center"/>
    </xf>
    <xf numFmtId="10" fontId="4" fillId="0" borderId="5" xfId="0" applyNumberFormat="1" applyFont="1" applyBorder="1" applyAlignment="1">
      <alignment horizontal="right" vertical="center"/>
    </xf>
    <xf numFmtId="4" fontId="4" fillId="4" borderId="5" xfId="0" applyNumberFormat="1" applyFont="1" applyFill="1" applyBorder="1" applyAlignment="1">
      <alignment horizontal="right" vertical="center"/>
    </xf>
    <xf numFmtId="4" fontId="4" fillId="4" borderId="15" xfId="0" applyNumberFormat="1" applyFont="1" applyFill="1" applyBorder="1" applyAlignment="1">
      <alignment horizontal="right"/>
    </xf>
    <xf numFmtId="4" fontId="4" fillId="0" borderId="16" xfId="0" applyNumberFormat="1" applyFont="1" applyFill="1" applyBorder="1" applyAlignment="1">
      <alignment horizontal="right" vertical="center"/>
    </xf>
    <xf numFmtId="0" fontId="2" fillId="18" borderId="18" xfId="0" applyFont="1" applyFill="1" applyBorder="1" applyAlignment="1">
      <alignment horizontal="center" vertical="center" wrapText="1"/>
    </xf>
    <xf numFmtId="0" fontId="2" fillId="18" borderId="25" xfId="0" applyFont="1" applyFill="1" applyBorder="1" applyAlignment="1">
      <alignment horizontal="center" vertical="center" wrapText="1"/>
    </xf>
    <xf numFmtId="0" fontId="2" fillId="0" borderId="26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4" fontId="26" fillId="0" borderId="26" xfId="0" applyNumberFormat="1" applyFont="1" applyFill="1" applyBorder="1" applyAlignment="1">
      <alignment horizontal="center" vertical="center"/>
    </xf>
    <xf numFmtId="0" fontId="29" fillId="11" borderId="26" xfId="0" applyFont="1" applyFill="1" applyBorder="1" applyAlignment="1">
      <alignment horizontal="center" vertical="center"/>
    </xf>
    <xf numFmtId="0" fontId="29" fillId="7" borderId="26" xfId="0" applyFont="1" applyFill="1" applyBorder="1" applyAlignment="1">
      <alignment horizontal="center" vertical="center"/>
    </xf>
    <xf numFmtId="0" fontId="14" fillId="2" borderId="26" xfId="0" applyNumberFormat="1" applyFont="1" applyFill="1" applyBorder="1" applyAlignment="1">
      <alignment horizontal="center" vertical="center"/>
    </xf>
    <xf numFmtId="10" fontId="14" fillId="2" borderId="26" xfId="0" applyNumberFormat="1" applyFont="1" applyFill="1" applyBorder="1" applyAlignment="1">
      <alignment horizontal="center" vertical="center"/>
    </xf>
    <xf numFmtId="10" fontId="33" fillId="2" borderId="28" xfId="0" applyNumberFormat="1" applyFont="1" applyFill="1" applyBorder="1" applyAlignment="1">
      <alignment horizontal="center" vertical="center" wrapText="1"/>
    </xf>
    <xf numFmtId="4" fontId="16" fillId="4" borderId="29" xfId="0" applyNumberFormat="1" applyFont="1" applyFill="1" applyBorder="1" applyAlignment="1">
      <alignment horizontal="center" vertical="center" wrapText="1"/>
    </xf>
    <xf numFmtId="4" fontId="16" fillId="4" borderId="26" xfId="0" applyNumberFormat="1" applyFont="1" applyFill="1" applyBorder="1" applyAlignment="1">
      <alignment horizontal="center" vertical="center" wrapText="1"/>
    </xf>
    <xf numFmtId="4" fontId="15" fillId="4" borderId="26" xfId="0" applyNumberFormat="1" applyFont="1" applyFill="1" applyBorder="1" applyAlignment="1">
      <alignment horizontal="center" vertical="center" wrapText="1"/>
    </xf>
    <xf numFmtId="4" fontId="16" fillId="4" borderId="27" xfId="0" applyNumberFormat="1" applyFont="1" applyFill="1" applyBorder="1" applyAlignment="1">
      <alignment horizontal="center" vertical="center" wrapText="1"/>
    </xf>
    <xf numFmtId="4" fontId="16" fillId="4" borderId="30" xfId="0" applyNumberFormat="1" applyFont="1" applyFill="1" applyBorder="1" applyAlignment="1">
      <alignment horizontal="center" vertical="center" wrapText="1"/>
    </xf>
    <xf numFmtId="0" fontId="31" fillId="0" borderId="27" xfId="0" applyFont="1" applyBorder="1" applyAlignment="1">
      <alignment vertical="center"/>
    </xf>
    <xf numFmtId="0" fontId="31" fillId="0" borderId="27" xfId="0" applyFont="1" applyBorder="1" applyAlignment="1">
      <alignment horizontal="center" vertical="center"/>
    </xf>
    <xf numFmtId="0" fontId="31" fillId="0" borderId="26" xfId="0" applyNumberFormat="1" applyFont="1" applyBorder="1" applyAlignment="1">
      <alignment horizontal="center" vertical="center"/>
    </xf>
    <xf numFmtId="4" fontId="31" fillId="0" borderId="26" xfId="0" applyNumberFormat="1" applyFont="1" applyBorder="1" applyAlignment="1">
      <alignment horizontal="right" vertical="center"/>
    </xf>
    <xf numFmtId="0" fontId="14" fillId="0" borderId="27" xfId="0" applyNumberFormat="1" applyFont="1" applyBorder="1" applyAlignment="1">
      <alignment horizontal="center" vertical="center"/>
    </xf>
    <xf numFmtId="4" fontId="14" fillId="0" borderId="27" xfId="0" applyNumberFormat="1" applyFont="1" applyBorder="1" applyAlignment="1">
      <alignment horizontal="right" vertical="center"/>
    </xf>
    <xf numFmtId="0" fontId="14" fillId="0" borderId="2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4" fontId="32" fillId="0" borderId="26" xfId="0" applyNumberFormat="1" applyFont="1" applyFill="1" applyBorder="1" applyAlignment="1">
      <alignment horizontal="right" vertical="center"/>
    </xf>
    <xf numFmtId="10" fontId="32" fillId="0" borderId="26" xfId="0" applyNumberFormat="1" applyFont="1" applyFill="1" applyBorder="1" applyAlignment="1">
      <alignment horizontal="right" vertical="center"/>
    </xf>
    <xf numFmtId="10" fontId="32" fillId="0" borderId="28" xfId="0" applyNumberFormat="1" applyFont="1" applyFill="1" applyBorder="1" applyAlignment="1">
      <alignment horizontal="right" vertical="center"/>
    </xf>
    <xf numFmtId="4" fontId="32" fillId="0" borderId="29" xfId="0" applyNumberFormat="1" applyFont="1" applyBorder="1" applyAlignment="1">
      <alignment horizontal="right" vertical="center"/>
    </xf>
    <xf numFmtId="10" fontId="32" fillId="0" borderId="26" xfId="0" applyNumberFormat="1" applyFont="1" applyBorder="1" applyAlignment="1">
      <alignment horizontal="right" vertical="center"/>
    </xf>
    <xf numFmtId="4" fontId="32" fillId="0" borderId="26" xfId="0" applyNumberFormat="1" applyFont="1" applyBorder="1" applyAlignment="1">
      <alignment horizontal="right" vertical="center"/>
    </xf>
    <xf numFmtId="4" fontId="32" fillId="0" borderId="27" xfId="0" applyNumberFormat="1" applyFont="1" applyBorder="1" applyAlignment="1">
      <alignment horizontal="right" vertical="center"/>
    </xf>
    <xf numFmtId="10" fontId="4" fillId="0" borderId="6" xfId="0" applyNumberFormat="1" applyFont="1" applyFill="1" applyBorder="1" applyAlignment="1">
      <alignment horizontal="center"/>
    </xf>
    <xf numFmtId="4" fontId="36" fillId="0" borderId="0" xfId="0" applyNumberFormat="1" applyFont="1" applyAlignment="1">
      <alignment horizontal="right"/>
    </xf>
    <xf numFmtId="4" fontId="2" fillId="5" borderId="6" xfId="0" applyNumberFormat="1" applyFont="1" applyFill="1" applyBorder="1" applyAlignment="1">
      <alignment horizontal="center" vertical="center"/>
    </xf>
    <xf numFmtId="4" fontId="0" fillId="5" borderId="6" xfId="0" applyNumberFormat="1" applyFill="1" applyBorder="1" applyAlignment="1">
      <alignment horizontal="right" vertical="center"/>
    </xf>
    <xf numFmtId="10" fontId="4" fillId="0" borderId="1" xfId="0" applyNumberFormat="1" applyFont="1" applyFill="1" applyBorder="1" applyAlignment="1"/>
    <xf numFmtId="0" fontId="2" fillId="0" borderId="6" xfId="0" applyNumberFormat="1" applyFont="1" applyBorder="1"/>
    <xf numFmtId="49" fontId="2" fillId="0" borderId="6" xfId="0" applyNumberFormat="1" applyFont="1" applyFill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4" fillId="0" borderId="3" xfId="0" applyNumberFormat="1" applyFont="1" applyFill="1" applyBorder="1" applyAlignment="1"/>
    <xf numFmtId="49" fontId="4" fillId="0" borderId="0" xfId="0" applyNumberFormat="1" applyFont="1" applyFill="1" applyAlignment="1">
      <alignment horizontal="left"/>
    </xf>
    <xf numFmtId="0" fontId="3" fillId="0" borderId="0" xfId="0" applyNumberFormat="1" applyFont="1" applyProtection="1"/>
    <xf numFmtId="0" fontId="26" fillId="0" borderId="26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 applyProtection="1">
      <alignment horizontal="center"/>
      <protection locked="0"/>
    </xf>
    <xf numFmtId="0" fontId="6" fillId="0" borderId="0" xfId="0" applyNumberFormat="1" applyFont="1" applyFill="1" applyAlignment="1" applyProtection="1">
      <alignment horizontal="center"/>
    </xf>
    <xf numFmtId="0" fontId="13" fillId="13" borderId="0" xfId="0" applyNumberFormat="1" applyFont="1" applyFill="1" applyAlignment="1" applyProtection="1">
      <alignment horizontal="center"/>
      <protection locked="0"/>
    </xf>
    <xf numFmtId="164" fontId="37" fillId="13" borderId="0" xfId="0" applyNumberFormat="1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4" fontId="26" fillId="0" borderId="0" xfId="0" applyNumberFormat="1" applyFont="1"/>
    <xf numFmtId="10" fontId="4" fillId="17" borderId="1" xfId="0" applyNumberFormat="1" applyFont="1" applyFill="1" applyBorder="1" applyAlignment="1"/>
    <xf numFmtId="0" fontId="4" fillId="0" borderId="0" xfId="0" applyNumberFormat="1" applyFont="1" applyAlignment="1" applyProtection="1">
      <alignment horizontal="right"/>
    </xf>
    <xf numFmtId="0" fontId="6" fillId="0" borderId="0" xfId="0" applyFont="1" applyFill="1" applyAlignment="1" applyProtection="1">
      <alignment horizontal="left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27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4" fillId="0" borderId="0" xfId="0" applyFont="1" applyFill="1" applyAlignment="1">
      <alignment vertical="center"/>
    </xf>
    <xf numFmtId="4" fontId="35" fillId="0" borderId="0" xfId="0" applyNumberFormat="1" applyFont="1" applyAlignment="1">
      <alignment vertical="center"/>
    </xf>
    <xf numFmtId="49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27" fillId="0" borderId="0" xfId="0" applyFont="1" applyAlignment="1" applyProtection="1">
      <protection locked="0"/>
    </xf>
    <xf numFmtId="0" fontId="20" fillId="10" borderId="0" xfId="0" applyFont="1" applyFill="1" applyAlignment="1" applyProtection="1">
      <alignment horizontal="center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2" fillId="18" borderId="1" xfId="0" applyFont="1" applyFill="1" applyBorder="1" applyAlignment="1">
      <alignment horizontal="center" vertical="center"/>
    </xf>
    <xf numFmtId="0" fontId="2" fillId="18" borderId="5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 wrapText="1"/>
    </xf>
    <xf numFmtId="0" fontId="2" fillId="18" borderId="5" xfId="0" applyFont="1" applyFill="1" applyBorder="1" applyAlignment="1">
      <alignment horizontal="center" vertical="center" wrapText="1"/>
    </xf>
    <xf numFmtId="4" fontId="2" fillId="9" borderId="2" xfId="0" applyNumberFormat="1" applyFont="1" applyFill="1" applyBorder="1" applyAlignment="1">
      <alignment horizontal="center" vertical="center"/>
    </xf>
    <xf numFmtId="4" fontId="2" fillId="9" borderId="3" xfId="0" applyNumberFormat="1" applyFont="1" applyFill="1" applyBorder="1" applyAlignment="1">
      <alignment horizontal="center" vertical="center"/>
    </xf>
    <xf numFmtId="4" fontId="2" fillId="9" borderId="4" xfId="0" applyNumberFormat="1" applyFont="1" applyFill="1" applyBorder="1" applyAlignment="1">
      <alignment horizontal="center" vertical="center"/>
    </xf>
    <xf numFmtId="4" fontId="2" fillId="20" borderId="2" xfId="0" applyNumberFormat="1" applyFont="1" applyFill="1" applyBorder="1" applyAlignment="1">
      <alignment horizontal="center" vertical="center"/>
    </xf>
    <xf numFmtId="4" fontId="2" fillId="20" borderId="3" xfId="0" applyNumberFormat="1" applyFont="1" applyFill="1" applyBorder="1" applyAlignment="1">
      <alignment horizontal="center" vertical="center"/>
    </xf>
    <xf numFmtId="4" fontId="2" fillId="20" borderId="4" xfId="0" applyNumberFormat="1" applyFont="1" applyFill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" fillId="18" borderId="18" xfId="0" applyFont="1" applyFill="1" applyBorder="1" applyAlignment="1">
      <alignment horizontal="center" vertical="center"/>
    </xf>
    <xf numFmtId="0" fontId="2" fillId="18" borderId="25" xfId="0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/>
    </xf>
    <xf numFmtId="0" fontId="2" fillId="0" borderId="20" xfId="0" applyNumberFormat="1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4" fontId="2" fillId="18" borderId="20" xfId="0" applyNumberFormat="1" applyFont="1" applyFill="1" applyBorder="1" applyAlignment="1">
      <alignment horizontal="center" vertical="center"/>
    </xf>
    <xf numFmtId="4" fontId="2" fillId="18" borderId="22" xfId="0" applyNumberFormat="1" applyFont="1" applyFill="1" applyBorder="1" applyAlignment="1">
      <alignment horizontal="center" vertical="center"/>
    </xf>
    <xf numFmtId="4" fontId="2" fillId="18" borderId="23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/>
      <protection locked="0"/>
    </xf>
    <xf numFmtId="0" fontId="2" fillId="18" borderId="17" xfId="0" applyFont="1" applyFill="1" applyBorder="1" applyAlignment="1">
      <alignment horizontal="center" vertical="center"/>
    </xf>
    <xf numFmtId="0" fontId="2" fillId="18" borderId="24" xfId="0" applyFont="1" applyFill="1" applyBorder="1" applyAlignment="1">
      <alignment horizontal="center" vertical="center"/>
    </xf>
    <xf numFmtId="0" fontId="2" fillId="18" borderId="18" xfId="0" applyFont="1" applyFill="1" applyBorder="1" applyAlignment="1">
      <alignment horizontal="center" vertical="center" wrapText="1"/>
    </xf>
    <xf numFmtId="0" fontId="2" fillId="18" borderId="25" xfId="0" applyFont="1" applyFill="1" applyBorder="1" applyAlignment="1">
      <alignment horizontal="center" vertical="center" wrapText="1"/>
    </xf>
    <xf numFmtId="0" fontId="14" fillId="9" borderId="19" xfId="0" applyNumberFormat="1" applyFont="1" applyFill="1" applyBorder="1" applyAlignment="1">
      <alignment horizontal="center" vertical="center"/>
    </xf>
    <xf numFmtId="0" fontId="14" fillId="9" borderId="20" xfId="0" applyNumberFormat="1" applyFont="1" applyFill="1" applyBorder="1" applyAlignment="1">
      <alignment horizontal="center" vertical="center"/>
    </xf>
    <xf numFmtId="0" fontId="14" fillId="9" borderId="22" xfId="0" applyNumberFormat="1" applyFont="1" applyFill="1" applyBorder="1" applyAlignment="1">
      <alignment horizontal="center" vertical="center"/>
    </xf>
    <xf numFmtId="4" fontId="0" fillId="6" borderId="0" xfId="0" applyNumberFormat="1" applyFill="1" applyAlignment="1" applyProtection="1">
      <alignment horizontal="right"/>
    </xf>
    <xf numFmtId="0" fontId="4" fillId="0" borderId="7" xfId="0" applyNumberFormat="1" applyFont="1" applyBorder="1" applyAlignment="1" applyProtection="1">
      <alignment horizontal="right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2" fillId="4" borderId="5" xfId="0" applyNumberFormat="1" applyFont="1" applyFill="1" applyBorder="1" applyAlignment="1" applyProtection="1">
      <alignment horizontal="center" vertical="center"/>
    </xf>
    <xf numFmtId="4" fontId="2" fillId="2" borderId="2" xfId="0" applyNumberFormat="1" applyFont="1" applyFill="1" applyBorder="1" applyAlignment="1" applyProtection="1">
      <alignment horizontal="center" vertical="center"/>
    </xf>
    <xf numFmtId="4" fontId="2" fillId="2" borderId="3" xfId="0" applyNumberFormat="1" applyFont="1" applyFill="1" applyBorder="1" applyAlignment="1" applyProtection="1">
      <alignment horizontal="center" vertical="center"/>
    </xf>
    <xf numFmtId="4" fontId="2" fillId="2" borderId="4" xfId="0" applyNumberFormat="1" applyFont="1" applyFill="1" applyBorder="1" applyAlignment="1" applyProtection="1">
      <alignment horizontal="center" vertical="center"/>
    </xf>
    <xf numFmtId="14" fontId="17" fillId="0" borderId="0" xfId="0" applyNumberFormat="1" applyFont="1" applyFill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1" fillId="15" borderId="2" xfId="0" applyNumberFormat="1" applyFont="1" applyFill="1" applyBorder="1" applyAlignment="1" applyProtection="1">
      <alignment horizontal="center" vertical="center"/>
      <protection locked="0"/>
    </xf>
    <xf numFmtId="0" fontId="21" fillId="15" borderId="3" xfId="0" applyNumberFormat="1" applyFont="1" applyFill="1" applyBorder="1" applyAlignment="1" applyProtection="1">
      <alignment horizontal="center" vertical="center"/>
      <protection locked="0"/>
    </xf>
    <xf numFmtId="0" fontId="21" fillId="15" borderId="4" xfId="0" applyNumberFormat="1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2" fillId="7" borderId="4" xfId="0" applyFont="1" applyFill="1" applyBorder="1" applyAlignment="1" applyProtection="1">
      <alignment horizontal="center" vertical="center"/>
    </xf>
    <xf numFmtId="10" fontId="4" fillId="11" borderId="3" xfId="0" applyNumberFormat="1" applyFont="1" applyFill="1" applyBorder="1" applyAlignment="1">
      <alignment horizontal="center" vertical="center"/>
    </xf>
    <xf numFmtId="10" fontId="4" fillId="11" borderId="4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4" xfId="0" applyNumberFormat="1" applyFont="1" applyFill="1" applyBorder="1" applyAlignment="1">
      <alignment horizontal="center" vertical="center"/>
    </xf>
    <xf numFmtId="49" fontId="14" fillId="9" borderId="2" xfId="0" applyNumberFormat="1" applyFont="1" applyFill="1" applyBorder="1" applyAlignment="1">
      <alignment horizontal="center"/>
    </xf>
    <xf numFmtId="49" fontId="14" fillId="9" borderId="3" xfId="0" applyNumberFormat="1" applyFont="1" applyFill="1" applyBorder="1" applyAlignment="1">
      <alignment horizontal="center"/>
    </xf>
    <xf numFmtId="49" fontId="14" fillId="9" borderId="4" xfId="0" applyNumberFormat="1" applyFont="1" applyFill="1" applyBorder="1" applyAlignment="1">
      <alignment horizontal="center"/>
    </xf>
    <xf numFmtId="49" fontId="14" fillId="8" borderId="1" xfId="0" applyNumberFormat="1" applyFont="1" applyFill="1" applyBorder="1" applyAlignment="1">
      <alignment horizontal="center" vertical="center"/>
    </xf>
    <xf numFmtId="49" fontId="14" fillId="8" borderId="9" xfId="0" applyNumberFormat="1" applyFont="1" applyFill="1" applyBorder="1" applyAlignment="1">
      <alignment horizontal="center" vertical="center"/>
    </xf>
    <xf numFmtId="49" fontId="14" fillId="8" borderId="5" xfId="0" applyNumberFormat="1" applyFont="1" applyFill="1" applyBorder="1" applyAlignment="1">
      <alignment horizontal="center" vertical="center"/>
    </xf>
    <xf numFmtId="10" fontId="14" fillId="8" borderId="1" xfId="0" applyNumberFormat="1" applyFont="1" applyFill="1" applyBorder="1" applyAlignment="1">
      <alignment horizontal="center" vertical="center" wrapText="1"/>
    </xf>
    <xf numFmtId="10" fontId="14" fillId="8" borderId="9" xfId="0" applyNumberFormat="1" applyFont="1" applyFill="1" applyBorder="1" applyAlignment="1">
      <alignment horizontal="center" vertical="center" wrapText="1"/>
    </xf>
    <xf numFmtId="10" fontId="14" fillId="8" borderId="5" xfId="0" applyNumberFormat="1" applyFont="1" applyFill="1" applyBorder="1" applyAlignment="1">
      <alignment horizontal="center" vertical="center" wrapText="1"/>
    </xf>
    <xf numFmtId="0" fontId="14" fillId="19" borderId="1" xfId="0" applyNumberFormat="1" applyFont="1" applyFill="1" applyBorder="1" applyAlignment="1">
      <alignment horizontal="center" vertical="center"/>
    </xf>
    <xf numFmtId="0" fontId="14" fillId="19" borderId="9" xfId="0" applyNumberFormat="1" applyFont="1" applyFill="1" applyBorder="1" applyAlignment="1">
      <alignment horizontal="center" vertical="center"/>
    </xf>
    <xf numFmtId="0" fontId="14" fillId="19" borderId="5" xfId="0" applyNumberFormat="1" applyFont="1" applyFill="1" applyBorder="1" applyAlignment="1">
      <alignment horizontal="center" vertical="center"/>
    </xf>
    <xf numFmtId="49" fontId="14" fillId="8" borderId="2" xfId="0" applyNumberFormat="1" applyFont="1" applyFill="1" applyBorder="1" applyAlignment="1">
      <alignment horizontal="center"/>
    </xf>
    <xf numFmtId="49" fontId="14" fillId="8" borderId="3" xfId="0" applyNumberFormat="1" applyFont="1" applyFill="1" applyBorder="1" applyAlignment="1">
      <alignment horizontal="center"/>
    </xf>
    <xf numFmtId="49" fontId="14" fillId="8" borderId="4" xfId="0" applyNumberFormat="1" applyFont="1" applyFill="1" applyBorder="1" applyAlignment="1">
      <alignment horizontal="center"/>
    </xf>
    <xf numFmtId="0" fontId="14" fillId="16" borderId="1" xfId="0" applyNumberFormat="1" applyFont="1" applyFill="1" applyBorder="1" applyAlignment="1">
      <alignment horizontal="center" vertical="center" wrapText="1"/>
    </xf>
    <xf numFmtId="0" fontId="14" fillId="16" borderId="9" xfId="0" applyNumberFormat="1" applyFont="1" applyFill="1" applyBorder="1" applyAlignment="1">
      <alignment horizontal="center" vertical="center" wrapText="1"/>
    </xf>
    <xf numFmtId="0" fontId="14" fillId="16" borderId="5" xfId="0" applyNumberFormat="1" applyFont="1" applyFill="1" applyBorder="1" applyAlignment="1">
      <alignment horizontal="center" vertical="center" wrapText="1"/>
    </xf>
    <xf numFmtId="0" fontId="15" fillId="6" borderId="2" xfId="0" applyNumberFormat="1" applyFont="1" applyFill="1" applyBorder="1" applyAlignment="1">
      <alignment horizontal="center" vertical="center"/>
    </xf>
    <xf numFmtId="0" fontId="15" fillId="6" borderId="3" xfId="0" applyNumberFormat="1" applyFont="1" applyFill="1" applyBorder="1" applyAlignment="1">
      <alignment horizontal="center" vertical="center"/>
    </xf>
    <xf numFmtId="0" fontId="15" fillId="6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AFCDA"/>
      <color rgb="FFF8FBD5"/>
      <color rgb="FFECF5AB"/>
      <color rgb="FFE9EE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4ED01-2132-45BA-9E20-0D292D0E3780}">
  <sheetPr>
    <tabColor theme="9" tint="-0.249977111117893"/>
    <pageSetUpPr fitToPage="1"/>
  </sheetPr>
  <dimension ref="A1:M68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H10" sqref="H10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6.33203125" customWidth="1"/>
    <col min="4" max="4" width="29.44140625" customWidth="1"/>
    <col min="5" max="5" width="16.77734375" customWidth="1"/>
    <col min="6" max="6" width="8.77734375" bestFit="1" customWidth="1"/>
    <col min="7" max="10" width="13.44140625" style="2" customWidth="1"/>
  </cols>
  <sheetData>
    <row r="1" spans="1:13" s="4" customFormat="1" ht="21.6" customHeight="1" x14ac:dyDescent="0.3">
      <c r="A1" s="296" t="s">
        <v>0</v>
      </c>
      <c r="B1" s="296"/>
      <c r="C1" s="296"/>
      <c r="D1" s="296"/>
      <c r="E1" s="267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83">
        <f>วันทำงาน!A1</f>
        <v>0</v>
      </c>
      <c r="B2" s="283"/>
      <c r="C2" s="283"/>
      <c r="D2" s="283"/>
      <c r="E2" s="279"/>
      <c r="F2" s="279"/>
      <c r="G2" s="7"/>
      <c r="H2" s="7"/>
      <c r="I2" s="7"/>
      <c r="J2" s="7"/>
    </row>
    <row r="3" spans="1:13" s="282" customFormat="1" ht="28.8" customHeight="1" x14ac:dyDescent="0.25">
      <c r="A3" s="280" t="str">
        <f>"สรุปผู้ได้รับ Incentive "&amp;"(กลุ่มสินค้าน้ำดื่ม)"&amp;" ประจำเดือน "&amp;วันทำงาน!L4</f>
        <v xml:space="preserve">สรุปผู้ได้รับ Incentive (กลุ่มสินค้าน้ำดื่ม) ประจำเดือน </v>
      </c>
      <c r="B3" s="280"/>
      <c r="C3" s="280"/>
      <c r="D3" s="280"/>
      <c r="E3" s="280"/>
      <c r="F3" s="280"/>
      <c r="G3" s="281"/>
      <c r="H3" s="297"/>
      <c r="I3" s="297"/>
      <c r="J3" s="297"/>
    </row>
    <row r="4" spans="1:13" ht="20.399999999999999" customHeight="1" x14ac:dyDescent="0.25">
      <c r="A4" s="298" t="s">
        <v>1</v>
      </c>
      <c r="B4" s="300" t="s">
        <v>3</v>
      </c>
      <c r="C4" s="300" t="s">
        <v>16</v>
      </c>
      <c r="D4" s="298" t="s">
        <v>5</v>
      </c>
      <c r="E4" s="298" t="s">
        <v>2</v>
      </c>
      <c r="F4" s="298" t="s">
        <v>8</v>
      </c>
      <c r="G4" s="302" t="str">
        <f>"ยอดสรุป Incentive " &amp; รายละเอียดการคิด!Y4</f>
        <v>ยอดสรุป Incentive กลุ่มสินค้าน้ำดื่ม</v>
      </c>
      <c r="H4" s="303"/>
      <c r="I4" s="303"/>
      <c r="J4" s="304"/>
    </row>
    <row r="5" spans="1:13" ht="19.2" customHeight="1" x14ac:dyDescent="0.25">
      <c r="A5" s="299"/>
      <c r="B5" s="301"/>
      <c r="C5" s="301"/>
      <c r="D5" s="299"/>
      <c r="E5" s="299"/>
      <c r="F5" s="299"/>
      <c r="G5" s="34" t="s">
        <v>70</v>
      </c>
      <c r="H5" s="34" t="s">
        <v>48</v>
      </c>
      <c r="I5" s="34" t="s">
        <v>34</v>
      </c>
      <c r="J5" s="34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3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IF(A6="","",รายละเอียดการคิด!AE6)</f>
        <v/>
      </c>
      <c r="H6" s="15"/>
      <c r="I6" s="15"/>
      <c r="J6" s="156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3" t="str">
        <f>IF(วันทำงาน!E7&lt;&gt;"",วันทำงาน!E7,"")</f>
        <v/>
      </c>
      <c r="F7" s="1"/>
      <c r="G7" s="15" t="str">
        <f>IF(A7="","",รายละเอียดการคิด!AE7)</f>
        <v/>
      </c>
      <c r="H7" s="15"/>
      <c r="I7" s="15"/>
      <c r="J7" s="156" t="str">
        <f t="shared" ref="J7:J62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3" t="str">
        <f>IF(วันทำงาน!E8&lt;&gt;"",วันทำงาน!E8,"")</f>
        <v/>
      </c>
      <c r="F8" s="1"/>
      <c r="G8" s="15" t="str">
        <f>IF(A8="","",รายละเอียดการคิด!AE8)</f>
        <v/>
      </c>
      <c r="H8" s="15"/>
      <c r="I8" s="15"/>
      <c r="J8" s="156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3" t="str">
        <f>IF(วันทำงาน!E9&lt;&gt;"",วันทำงาน!E9,"")</f>
        <v/>
      </c>
      <c r="F9" s="1" t="str">
        <f>IF(วันทำงาน!F8&lt;&gt;"",วันทำงาน!F8,"")</f>
        <v/>
      </c>
      <c r="G9" s="15" t="str">
        <f>IF(A9="","",รายละเอียดการคิด!AE9)</f>
        <v/>
      </c>
      <c r="H9" s="15"/>
      <c r="I9" s="15"/>
      <c r="J9" s="156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3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IF(A10="","",รายละเอียดการคิด!AE10)</f>
        <v/>
      </c>
      <c r="H10" s="15"/>
      <c r="I10" s="15"/>
      <c r="J10" s="156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3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IF(A11="","",รายละเอียดการคิด!AE11)</f>
        <v/>
      </c>
      <c r="H11" s="15"/>
      <c r="I11" s="15"/>
      <c r="J11" s="156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3" t="str">
        <f>IF(วันทำงาน!E12&lt;&gt;"",วันทำงาน!E12,"")</f>
        <v/>
      </c>
      <c r="F12" s="1"/>
      <c r="G12" s="15" t="str">
        <f>IF(A12="","",รายละเอียดการคิด!AE12)</f>
        <v/>
      </c>
      <c r="H12" s="15"/>
      <c r="I12" s="15"/>
      <c r="J12" s="156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3" t="str">
        <f>IF(วันทำงาน!E13&lt;&gt;"",วันทำงาน!E13,"")</f>
        <v/>
      </c>
      <c r="F13" s="1"/>
      <c r="G13" s="15" t="str">
        <f>IF(A13="","",รายละเอียดการคิด!AE13)</f>
        <v/>
      </c>
      <c r="H13" s="15"/>
      <c r="I13" s="15"/>
      <c r="J13" s="156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3" t="str">
        <f>IF(วันทำงาน!E14&lt;&gt;"",วันทำงาน!E14,"")</f>
        <v/>
      </c>
      <c r="F14" s="1"/>
      <c r="G14" s="15" t="str">
        <f>IF(A14="","",รายละเอียดการคิด!AE14)</f>
        <v/>
      </c>
      <c r="H14" s="15"/>
      <c r="I14" s="15"/>
      <c r="J14" s="156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3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IF(A15="","",รายละเอียดการคิด!AE15)</f>
        <v/>
      </c>
      <c r="H15" s="15" t="str">
        <f>IF(A15="","",รายละเอียดการคิด!AF15)</f>
        <v/>
      </c>
      <c r="I15" s="15" t="str">
        <f>IF(A15="","",รายละเอียดการคิด!AG15)</f>
        <v/>
      </c>
      <c r="J15" s="156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3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IF(A16="","",รายละเอียดการคิด!AE16)</f>
        <v/>
      </c>
      <c r="H16" s="15" t="str">
        <f>IF(A16="","",รายละเอียดการคิด!AF16)</f>
        <v/>
      </c>
      <c r="I16" s="15" t="str">
        <f>IF(A16="","",รายละเอียดการคิด!AG16)</f>
        <v/>
      </c>
      <c r="J16" s="156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3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IF(A17="","",รายละเอียดการคิด!AE17)</f>
        <v/>
      </c>
      <c r="H17" s="15" t="str">
        <f>IF(A17="","",รายละเอียดการคิด!AF17)</f>
        <v/>
      </c>
      <c r="I17" s="15" t="str">
        <f>IF(A17="","",รายละเอียดการคิด!AG17)</f>
        <v/>
      </c>
      <c r="J17" s="156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3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IF(A18="","",รายละเอียดการคิด!AE18)</f>
        <v/>
      </c>
      <c r="H18" s="15" t="str">
        <f>IF(A18="","",รายละเอียดการคิด!AF18)</f>
        <v/>
      </c>
      <c r="I18" s="15" t="str">
        <f>IF(A18="","",รายละเอียดการคิด!AG18)</f>
        <v/>
      </c>
      <c r="J18" s="156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3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IF(A19="","",รายละเอียดการคิด!AE19)</f>
        <v/>
      </c>
      <c r="H19" s="15" t="str">
        <f>IF(A19="","",รายละเอียดการคิด!AF19)</f>
        <v/>
      </c>
      <c r="I19" s="15" t="str">
        <f>IF(A19="","",รายละเอียดการคิด!AG19)</f>
        <v/>
      </c>
      <c r="J19" s="156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3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IF(A20="","",รายละเอียดการคิด!AE20)</f>
        <v/>
      </c>
      <c r="H20" s="15" t="str">
        <f>IF(A20="","",รายละเอียดการคิด!AF20)</f>
        <v/>
      </c>
      <c r="I20" s="15" t="str">
        <f>IF(A20="","",รายละเอียดการคิด!AG20)</f>
        <v/>
      </c>
      <c r="J20" s="156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3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IF(A21="","",รายละเอียดการคิด!AE21)</f>
        <v/>
      </c>
      <c r="H21" s="15" t="str">
        <f>IF(A21="","",รายละเอียดการคิด!AF21)</f>
        <v/>
      </c>
      <c r="I21" s="15" t="str">
        <f>IF(A21="","",รายละเอียดการคิด!AG21)</f>
        <v/>
      </c>
      <c r="J21" s="156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3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IF(A22="","",รายละเอียดการคิด!AE22)</f>
        <v/>
      </c>
      <c r="H22" s="15" t="str">
        <f>IF(A22="","",รายละเอียดการคิด!AF22)</f>
        <v/>
      </c>
      <c r="I22" s="15" t="str">
        <f>IF(A22="","",รายละเอียดการคิด!AG22)</f>
        <v/>
      </c>
      <c r="J22" s="156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3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IF(A23="","",รายละเอียดการคิด!AE23)</f>
        <v/>
      </c>
      <c r="H23" s="15" t="str">
        <f>IF(A23="","",รายละเอียดการคิด!AF23)</f>
        <v/>
      </c>
      <c r="I23" s="15" t="str">
        <f>IF(A23="","",รายละเอียดการคิด!AG23)</f>
        <v/>
      </c>
      <c r="J23" s="156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3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IF(A24="","",รายละเอียดการคิด!AE24)</f>
        <v/>
      </c>
      <c r="H24" s="15" t="str">
        <f>IF(A24="","",รายละเอียดการคิด!AF24)</f>
        <v/>
      </c>
      <c r="I24" s="15" t="str">
        <f>IF(A24="","",รายละเอียดการคิด!AG24)</f>
        <v/>
      </c>
      <c r="J24" s="156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3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IF(A25="","",รายละเอียดการคิด!AE25)</f>
        <v/>
      </c>
      <c r="H25" s="15" t="str">
        <f>IF(A25="","",รายละเอียดการคิด!AF25)</f>
        <v/>
      </c>
      <c r="I25" s="15" t="str">
        <f>IF(A25="","",รายละเอียดการคิด!AG25)</f>
        <v/>
      </c>
      <c r="J25" s="156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3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IF(A26="","",รายละเอียดการคิด!AE26)</f>
        <v/>
      </c>
      <c r="H26" s="15" t="str">
        <f>IF(A26="","",รายละเอียดการคิด!AF26)</f>
        <v/>
      </c>
      <c r="I26" s="15" t="str">
        <f>IF(A26="","",รายละเอียดการคิด!AG26)</f>
        <v/>
      </c>
      <c r="J26" s="156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3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IF(A27="","",รายละเอียดการคิด!AE27)</f>
        <v/>
      </c>
      <c r="H27" s="15" t="str">
        <f>IF(A27="","",รายละเอียดการคิด!AF27)</f>
        <v/>
      </c>
      <c r="I27" s="15" t="str">
        <f>IF(A27="","",รายละเอียดการคิด!AG27)</f>
        <v/>
      </c>
      <c r="J27" s="156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3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IF(A28="","",รายละเอียดการคิด!AE28)</f>
        <v/>
      </c>
      <c r="H28" s="15" t="str">
        <f>IF(A28="","",รายละเอียดการคิด!AF28)</f>
        <v/>
      </c>
      <c r="I28" s="15" t="str">
        <f>IF(A28="","",รายละเอียดการคิด!AG28)</f>
        <v/>
      </c>
      <c r="J28" s="156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3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IF(A29="","",รายละเอียดการคิด!AE29)</f>
        <v/>
      </c>
      <c r="H29" s="15" t="str">
        <f>IF(A29="","",รายละเอียดการคิด!AF29)</f>
        <v/>
      </c>
      <c r="I29" s="15" t="str">
        <f>IF(A29="","",รายละเอียดการคิด!AG29)</f>
        <v/>
      </c>
      <c r="J29" s="156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3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IF(A30="","",รายละเอียดการคิด!AE30)</f>
        <v/>
      </c>
      <c r="H30" s="15" t="str">
        <f>IF(A30="","",รายละเอียดการคิด!AF30)</f>
        <v/>
      </c>
      <c r="I30" s="15" t="str">
        <f>IF(A30="","",รายละเอียดการคิด!AG30)</f>
        <v/>
      </c>
      <c r="J30" s="156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3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IF(A31="","",รายละเอียดการคิด!AE31)</f>
        <v/>
      </c>
      <c r="H31" s="15" t="str">
        <f>IF(A31="","",รายละเอียดการคิด!AF31)</f>
        <v/>
      </c>
      <c r="I31" s="15" t="str">
        <f>IF(A31="","",รายละเอียดการคิด!AG31)</f>
        <v/>
      </c>
      <c r="J31" s="156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3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IF(A32="","",รายละเอียดการคิด!AE32)</f>
        <v/>
      </c>
      <c r="H32" s="15" t="str">
        <f>IF(A32="","",รายละเอียดการคิด!AF32)</f>
        <v/>
      </c>
      <c r="I32" s="15" t="str">
        <f>IF(A32="","",รายละเอียดการคิด!AG32)</f>
        <v/>
      </c>
      <c r="J32" s="156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3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IF(A33="","",รายละเอียดการคิด!AE33)</f>
        <v/>
      </c>
      <c r="H33" s="15" t="str">
        <f>IF(A33="","",รายละเอียดการคิด!AF33)</f>
        <v/>
      </c>
      <c r="I33" s="15" t="str">
        <f>IF(A33="","",รายละเอียดการคิด!AG33)</f>
        <v/>
      </c>
      <c r="J33" s="156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3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IF(A34="","",รายละเอียดการคิด!AE34)</f>
        <v/>
      </c>
      <c r="H34" s="15" t="str">
        <f>IF(A34="","",รายละเอียดการคิด!AF34)</f>
        <v/>
      </c>
      <c r="I34" s="15" t="str">
        <f>IF(A34="","",รายละเอียดการคิด!AG34)</f>
        <v/>
      </c>
      <c r="J34" s="156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3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IF(A35="","",รายละเอียดการคิด!AE35)</f>
        <v/>
      </c>
      <c r="H35" s="15" t="str">
        <f>IF(A35="","",รายละเอียดการคิด!AF35)</f>
        <v/>
      </c>
      <c r="I35" s="15" t="str">
        <f>IF(A35="","",รายละเอียดการคิด!AG35)</f>
        <v/>
      </c>
      <c r="J35" s="156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3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IF(A36="","",รายละเอียดการคิด!AE36)</f>
        <v/>
      </c>
      <c r="H36" s="15" t="str">
        <f>IF(A36="","",รายละเอียดการคิด!AF36)</f>
        <v/>
      </c>
      <c r="I36" s="15" t="str">
        <f>IF(A36="","",รายละเอียดการคิด!AG36)</f>
        <v/>
      </c>
      <c r="J36" s="156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3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IF(A37="","",รายละเอียดการคิด!AE37)</f>
        <v/>
      </c>
      <c r="H37" s="15" t="str">
        <f>IF(A37="","",รายละเอียดการคิด!AF37)</f>
        <v/>
      </c>
      <c r="I37" s="15" t="str">
        <f>IF(A37="","",รายละเอียดการคิด!AG37)</f>
        <v/>
      </c>
      <c r="J37" s="156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3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IF(A38="","",รายละเอียดการคิด!AE38)</f>
        <v/>
      </c>
      <c r="H38" s="15" t="str">
        <f>IF(A38="","",รายละเอียดการคิด!AF38)</f>
        <v/>
      </c>
      <c r="I38" s="15" t="str">
        <f>IF(A38="","",รายละเอียดการคิด!AG38)</f>
        <v/>
      </c>
      <c r="J38" s="156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3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IF(A39="","",รายละเอียดการคิด!AE39)</f>
        <v/>
      </c>
      <c r="H39" s="15" t="str">
        <f>IF(A39="","",รายละเอียดการคิด!AF39)</f>
        <v/>
      </c>
      <c r="I39" s="15" t="str">
        <f>IF(A39="","",รายละเอียดการคิด!AG39)</f>
        <v/>
      </c>
      <c r="J39" s="156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3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IF(A40="","",รายละเอียดการคิด!AE40)</f>
        <v/>
      </c>
      <c r="H40" s="15" t="str">
        <f>IF(A40="","",รายละเอียดการคิด!AF40)</f>
        <v/>
      </c>
      <c r="I40" s="15" t="str">
        <f>IF(A40="","",รายละเอียดการคิด!AG40)</f>
        <v/>
      </c>
      <c r="J40" s="156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3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IF(A41="","",รายละเอียดการคิด!AE41)</f>
        <v/>
      </c>
      <c r="H41" s="15" t="str">
        <f>IF(A41="","",รายละเอียดการคิด!AF41)</f>
        <v/>
      </c>
      <c r="I41" s="15" t="str">
        <f>IF(A41="","",รายละเอียดการคิด!AG41)</f>
        <v/>
      </c>
      <c r="J41" s="156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3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IF(A42="","",รายละเอียดการคิด!AE42)</f>
        <v/>
      </c>
      <c r="H42" s="15" t="str">
        <f>IF(A42="","",รายละเอียดการคิด!AF42)</f>
        <v/>
      </c>
      <c r="I42" s="15" t="str">
        <f>IF(A42="","",รายละเอียดการคิด!AG42)</f>
        <v/>
      </c>
      <c r="J42" s="156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3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IF(A43="","",รายละเอียดการคิด!AE43)</f>
        <v/>
      </c>
      <c r="H43" s="15" t="str">
        <f>IF(A43="","",รายละเอียดการคิด!AF43)</f>
        <v/>
      </c>
      <c r="I43" s="15" t="str">
        <f>IF(A43="","",รายละเอียดการคิด!AG43)</f>
        <v/>
      </c>
      <c r="J43" s="156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3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IF(A44="","",รายละเอียดการคิด!AE44)</f>
        <v/>
      </c>
      <c r="H44" s="15" t="str">
        <f>IF(A44="","",รายละเอียดการคิด!AF44)</f>
        <v/>
      </c>
      <c r="I44" s="15" t="str">
        <f>IF(A44="","",รายละเอียดการคิด!AG44)</f>
        <v/>
      </c>
      <c r="J44" s="156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3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IF(A45="","",รายละเอียดการคิด!AE45)</f>
        <v/>
      </c>
      <c r="H45" s="15" t="str">
        <f>IF(A45="","",รายละเอียดการคิด!AF45)</f>
        <v/>
      </c>
      <c r="I45" s="15" t="str">
        <f>IF(A45="","",รายละเอียดการคิด!AG45)</f>
        <v/>
      </c>
      <c r="J45" s="156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3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IF(A46="","",รายละเอียดการคิด!AE46)</f>
        <v/>
      </c>
      <c r="H46" s="15" t="str">
        <f>IF(A46="","",รายละเอียดการคิด!AF46)</f>
        <v/>
      </c>
      <c r="I46" s="15" t="str">
        <f>IF(A46="","",รายละเอียดการคิด!AG46)</f>
        <v/>
      </c>
      <c r="J46" s="156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3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IF(A47="","",รายละเอียดการคิด!AE47)</f>
        <v/>
      </c>
      <c r="H47" s="15" t="str">
        <f>IF(A47="","",รายละเอียดการคิด!AF47)</f>
        <v/>
      </c>
      <c r="I47" s="15" t="str">
        <f>IF(A47="","",รายละเอียดการคิด!AG47)</f>
        <v/>
      </c>
      <c r="J47" s="156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3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IF(A48="","",รายละเอียดการคิด!AE48)</f>
        <v/>
      </c>
      <c r="H48" s="15" t="str">
        <f>IF(A48="","",รายละเอียดการคิด!AF48)</f>
        <v/>
      </c>
      <c r="I48" s="15" t="str">
        <f>IF(A48="","",รายละเอียดการคิด!AG48)</f>
        <v/>
      </c>
      <c r="J48" s="156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3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IF(A49="","",รายละเอียดการคิด!AE49)</f>
        <v/>
      </c>
      <c r="H49" s="15" t="str">
        <f>IF(A49="","",รายละเอียดการคิด!AF49)</f>
        <v/>
      </c>
      <c r="I49" s="15" t="str">
        <f>IF(A49="","",รายละเอียดการคิด!AG49)</f>
        <v/>
      </c>
      <c r="J49" s="156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3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IF(A50="","",รายละเอียดการคิด!AE50)</f>
        <v/>
      </c>
      <c r="H50" s="15" t="str">
        <f>IF(A50="","",รายละเอียดการคิด!AF50)</f>
        <v/>
      </c>
      <c r="I50" s="15" t="str">
        <f>IF(A50="","",รายละเอียดการคิด!AG50)</f>
        <v/>
      </c>
      <c r="J50" s="156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3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IF(A51="","",รายละเอียดการคิด!AE51)</f>
        <v/>
      </c>
      <c r="H51" s="15" t="str">
        <f>IF(A51="","",รายละเอียดการคิด!AF51)</f>
        <v/>
      </c>
      <c r="I51" s="15" t="str">
        <f>IF(A51="","",รายละเอียดการคิด!AG51)</f>
        <v/>
      </c>
      <c r="J51" s="156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3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IF(A52="","",รายละเอียดการคิด!AE52)</f>
        <v/>
      </c>
      <c r="H52" s="15" t="str">
        <f>IF(A52="","",รายละเอียดการคิด!AF52)</f>
        <v/>
      </c>
      <c r="I52" s="15" t="str">
        <f>IF(A52="","",รายละเอียดการคิด!AG52)</f>
        <v/>
      </c>
      <c r="J52" s="156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3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IF(A53="","",รายละเอียดการคิด!AE53)</f>
        <v/>
      </c>
      <c r="H53" s="15" t="str">
        <f>IF(A53="","",รายละเอียดการคิด!AF53)</f>
        <v/>
      </c>
      <c r="I53" s="15" t="str">
        <f>IF(A53="","",รายละเอียดการคิด!AG53)</f>
        <v/>
      </c>
      <c r="J53" s="156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3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IF(A54="","",รายละเอียดการคิด!AE54)</f>
        <v/>
      </c>
      <c r="H54" s="15" t="str">
        <f>IF(A54="","",รายละเอียดการคิด!AF54)</f>
        <v/>
      </c>
      <c r="I54" s="15" t="str">
        <f>IF(A54="","",รายละเอียดการคิด!AG54)</f>
        <v/>
      </c>
      <c r="J54" s="156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3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IF(A55="","",รายละเอียดการคิด!AE55)</f>
        <v/>
      </c>
      <c r="H55" s="15" t="str">
        <f>IF(A55="","",รายละเอียดการคิด!AF55)</f>
        <v/>
      </c>
      <c r="I55" s="15" t="str">
        <f>IF(A55="","",รายละเอียดการคิด!AG55)</f>
        <v/>
      </c>
      <c r="J55" s="156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3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IF(A56="","",รายละเอียดการคิด!AE56)</f>
        <v/>
      </c>
      <c r="H56" s="15" t="str">
        <f>IF(A56="","",รายละเอียดการคิด!AF56)</f>
        <v/>
      </c>
      <c r="I56" s="15" t="str">
        <f>IF(A56="","",รายละเอียดการคิด!AG56)</f>
        <v/>
      </c>
      <c r="J56" s="156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3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IF(A57="","",รายละเอียดการคิด!AE57)</f>
        <v/>
      </c>
      <c r="H57" s="15" t="str">
        <f>IF(A57="","",รายละเอียดการคิด!AF57)</f>
        <v/>
      </c>
      <c r="I57" s="15" t="str">
        <f>IF(A57="","",รายละเอียดการคิด!AG57)</f>
        <v/>
      </c>
      <c r="J57" s="156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3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IF(A58="","",รายละเอียดการคิด!AE58)</f>
        <v/>
      </c>
      <c r="H58" s="15" t="str">
        <f>IF(A58="","",รายละเอียดการคิด!AF58)</f>
        <v/>
      </c>
      <c r="I58" s="15" t="str">
        <f>IF(A58="","",รายละเอียดการคิด!AG58)</f>
        <v/>
      </c>
      <c r="J58" s="156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3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IF(A59="","",รายละเอียดการคิด!AE59)</f>
        <v/>
      </c>
      <c r="H59" s="15" t="str">
        <f>IF(A59="","",รายละเอียดการคิด!AF59)</f>
        <v/>
      </c>
      <c r="I59" s="15" t="str">
        <f>IF(A59="","",รายละเอียดการคิด!AG59)</f>
        <v/>
      </c>
      <c r="J59" s="156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3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IF(A60="","",รายละเอียดการคิด!AE60)</f>
        <v/>
      </c>
      <c r="H60" s="15" t="str">
        <f>IF(A60="","",รายละเอียดการคิด!AF60)</f>
        <v/>
      </c>
      <c r="I60" s="15" t="str">
        <f>IF(A60="","",รายละเอียดการคิด!AG60)</f>
        <v/>
      </c>
      <c r="J60" s="156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3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IF(A61="","",รายละเอียดการคิด!AE61)</f>
        <v/>
      </c>
      <c r="H61" s="15" t="str">
        <f>IF(A61="","",รายละเอียดการคิด!AF61)</f>
        <v/>
      </c>
      <c r="I61" s="15" t="str">
        <f>IF(A61="","",รายละเอียดการคิด!AG61)</f>
        <v/>
      </c>
      <c r="J61" s="156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3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IF(A62="","",รายละเอียดการคิด!AE62)</f>
        <v/>
      </c>
      <c r="H62" s="15" t="str">
        <f>IF(A62="","",รายละเอียดการคิด!AF62)</f>
        <v/>
      </c>
      <c r="I62" s="15" t="str">
        <f>IF(A62="","",รายละเอียดการคิด!AG62)</f>
        <v/>
      </c>
      <c r="J62" s="156" t="str">
        <f t="shared" si="0"/>
        <v/>
      </c>
    </row>
    <row r="63" spans="1:10" ht="1.2" customHeight="1" x14ac:dyDescent="0.25">
      <c r="A63" s="18"/>
      <c r="B63" s="37"/>
      <c r="C63" s="37"/>
      <c r="D63" s="38"/>
      <c r="E63" s="38"/>
      <c r="F63" s="39"/>
      <c r="G63" s="8"/>
      <c r="H63" s="8"/>
      <c r="I63" s="8"/>
      <c r="J63" s="24"/>
    </row>
    <row r="64" spans="1:10" s="12" customFormat="1" ht="19.8" customHeight="1" x14ac:dyDescent="0.25">
      <c r="A64" s="293" t="s">
        <v>4</v>
      </c>
      <c r="B64" s="294"/>
      <c r="C64" s="294"/>
      <c r="D64" s="295"/>
      <c r="E64" s="13"/>
      <c r="F64" s="14"/>
      <c r="G64" s="35">
        <f>SUM(G6:G62)</f>
        <v>0</v>
      </c>
      <c r="H64" s="35">
        <f>SUM(H6:H62)</f>
        <v>0</v>
      </c>
      <c r="I64" s="35">
        <f t="shared" ref="I64:J64" si="1">SUM(I6:I62)</f>
        <v>0</v>
      </c>
      <c r="J64" s="35">
        <f t="shared" si="1"/>
        <v>0</v>
      </c>
    </row>
    <row r="65" spans="2:10" x14ac:dyDescent="0.25">
      <c r="F65" s="11"/>
      <c r="H65" s="138"/>
      <c r="I65" s="138"/>
      <c r="J65" s="92"/>
    </row>
    <row r="66" spans="2:10" s="272" customFormat="1" ht="36" customHeight="1" x14ac:dyDescent="0.25">
      <c r="B66" s="272" t="s">
        <v>87</v>
      </c>
      <c r="E66" s="272" t="s">
        <v>88</v>
      </c>
      <c r="F66" s="273"/>
      <c r="G66" s="274"/>
      <c r="H66" s="272" t="s">
        <v>92</v>
      </c>
      <c r="I66" s="275"/>
      <c r="J66" s="276"/>
    </row>
    <row r="67" spans="2:10" s="6" customFormat="1" ht="18" customHeight="1" x14ac:dyDescent="0.25">
      <c r="C67" s="6">
        <f>วันทำงาน!D6</f>
        <v>0</v>
      </c>
      <c r="E67" s="6" t="s">
        <v>91</v>
      </c>
      <c r="F67" s="269"/>
      <c r="G67" s="270"/>
      <c r="H67" s="270" t="s">
        <v>93</v>
      </c>
      <c r="I67" s="270"/>
      <c r="J67" s="270"/>
    </row>
    <row r="68" spans="2:10" s="6" customFormat="1" x14ac:dyDescent="0.25">
      <c r="C68" s="6" t="s">
        <v>89</v>
      </c>
      <c r="E68" s="6" t="s">
        <v>90</v>
      </c>
      <c r="G68" s="270"/>
      <c r="H68" s="270" t="s">
        <v>94</v>
      </c>
      <c r="I68" s="270"/>
      <c r="J68" s="270"/>
    </row>
  </sheetData>
  <sheetProtection formatCells="0" formatColumns="0" formatRows="0" insertColumns="0" insertRows="0" insertHyperlinks="0" deleteColumns="0" deleteRows="0" sort="0" autoFilter="0" pivotTables="0"/>
  <mergeCells count="10">
    <mergeCell ref="A64:D64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77" orientation="portrait" r:id="rId1"/>
  <ignoredErrors>
    <ignoredError sqref="E1 A3:D3 A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B1DD-F148-4527-8FA3-19124E434AB5}">
  <sheetPr>
    <tabColor theme="9" tint="-0.249977111117893"/>
    <pageSetUpPr fitToPage="1"/>
  </sheetPr>
  <dimension ref="A1:M68"/>
  <sheetViews>
    <sheetView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J6" sqref="J6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6.33203125" customWidth="1"/>
    <col min="4" max="4" width="29.44140625" customWidth="1"/>
    <col min="5" max="5" width="16.77734375" customWidth="1"/>
    <col min="6" max="6" width="8.77734375" bestFit="1" customWidth="1"/>
    <col min="7" max="10" width="13.77734375" style="2" customWidth="1"/>
  </cols>
  <sheetData>
    <row r="1" spans="1:13" s="4" customFormat="1" ht="21.6" customHeight="1" x14ac:dyDescent="0.3">
      <c r="A1" s="296" t="s">
        <v>0</v>
      </c>
      <c r="B1" s="296"/>
      <c r="C1" s="296"/>
      <c r="D1" s="296"/>
      <c r="E1" s="267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83">
        <f>วันทำงาน!A1</f>
        <v>0</v>
      </c>
      <c r="B2" s="291"/>
      <c r="C2" s="291"/>
      <c r="D2" s="291"/>
      <c r="E2" s="200"/>
      <c r="F2" s="200"/>
      <c r="G2" s="7"/>
      <c r="H2" s="7"/>
      <c r="I2" s="7"/>
      <c r="J2" s="7"/>
    </row>
    <row r="3" spans="1:13" s="282" customFormat="1" ht="28.2" customHeight="1" x14ac:dyDescent="0.25">
      <c r="A3" s="280" t="str">
        <f>"สรุปผู้ได้รับ Incentive "&amp;"(กลุ่มสินค้ายา+กลุ่มสินค้าข้าว)"&amp;" ประจำเดือน "&amp;วันทำงาน!L4</f>
        <v xml:space="preserve">สรุปผู้ได้รับ Incentive (กลุ่มสินค้ายา+กลุ่มสินค้าข้าว) ประจำเดือน </v>
      </c>
      <c r="B3" s="280"/>
      <c r="C3" s="280"/>
      <c r="D3" s="280"/>
      <c r="E3" s="280"/>
      <c r="F3" s="280"/>
      <c r="G3" s="281"/>
      <c r="H3" s="297"/>
      <c r="I3" s="297"/>
      <c r="J3" s="297"/>
    </row>
    <row r="4" spans="1:13" ht="20.399999999999999" customHeight="1" x14ac:dyDescent="0.25">
      <c r="A4" s="298" t="s">
        <v>1</v>
      </c>
      <c r="B4" s="300" t="s">
        <v>3</v>
      </c>
      <c r="C4" s="300" t="s">
        <v>16</v>
      </c>
      <c r="D4" s="298" t="s">
        <v>5</v>
      </c>
      <c r="E4" s="298" t="s">
        <v>2</v>
      </c>
      <c r="F4" s="298" t="s">
        <v>8</v>
      </c>
      <c r="G4" s="305" t="str">
        <f>"ยอดสรุป Incentive " &amp; รายละเอียดการคิด!AH4&amp;"+"&amp;รายละเอียดการคิด!AQ4</f>
        <v>ยอดสรุป Incentive กลุ่มสินค้ายา+กลุ่มสินค้าข้าว</v>
      </c>
      <c r="H4" s="306"/>
      <c r="I4" s="306"/>
      <c r="J4" s="307"/>
    </row>
    <row r="5" spans="1:13" ht="19.2" customHeight="1" x14ac:dyDescent="0.25">
      <c r="A5" s="299"/>
      <c r="B5" s="301"/>
      <c r="C5" s="301"/>
      <c r="D5" s="299"/>
      <c r="E5" s="299"/>
      <c r="F5" s="299"/>
      <c r="G5" s="255" t="s">
        <v>70</v>
      </c>
      <c r="H5" s="255" t="s">
        <v>48</v>
      </c>
      <c r="I5" s="255" t="s">
        <v>34</v>
      </c>
      <c r="J5" s="255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3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IF($A6="","",SUM(รายละเอียดการคิด!AN6,รายละเอียดการคิด!AW6))</f>
        <v/>
      </c>
      <c r="H6" s="15"/>
      <c r="I6" s="15"/>
      <c r="J6" s="256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3" t="str">
        <f>IF(วันทำงาน!E7&lt;&gt;"",วันทำงาน!E7,"")</f>
        <v/>
      </c>
      <c r="F7" s="1"/>
      <c r="G7" s="15" t="str">
        <f>IF($A7="","",SUM(รายละเอียดการคิด!AN7,รายละเอียดการคิด!AW7))</f>
        <v/>
      </c>
      <c r="H7" s="15"/>
      <c r="I7" s="15"/>
      <c r="J7" s="256" t="str">
        <f t="shared" ref="J7:J62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3" t="str">
        <f>IF(วันทำงาน!E8&lt;&gt;"",วันทำงาน!E8,"")</f>
        <v/>
      </c>
      <c r="F8" s="1"/>
      <c r="G8" s="15" t="str">
        <f>IF($A8="","",SUM(รายละเอียดการคิด!AN8,รายละเอียดการคิด!AW8))</f>
        <v/>
      </c>
      <c r="H8" s="15"/>
      <c r="I8" s="15"/>
      <c r="J8" s="256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3" t="str">
        <f>IF(วันทำงาน!E9&lt;&gt;"",วันทำงาน!E9,"")</f>
        <v/>
      </c>
      <c r="F9" s="1" t="str">
        <f>IF(วันทำงาน!F8&lt;&gt;"",วันทำงาน!F8,"")</f>
        <v/>
      </c>
      <c r="G9" s="15" t="str">
        <f>IF($A9="","",SUM(รายละเอียดการคิด!AN9,รายละเอียดการคิด!AW9))</f>
        <v/>
      </c>
      <c r="H9" s="15"/>
      <c r="I9" s="15"/>
      <c r="J9" s="256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3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IF($A10="","",SUM(รายละเอียดการคิด!AN10,รายละเอียดการคิด!AW10))</f>
        <v/>
      </c>
      <c r="H10" s="15"/>
      <c r="I10" s="15"/>
      <c r="J10" s="256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3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IF($A11="","",SUM(รายละเอียดการคิด!AN11,รายละเอียดการคิด!AW11))</f>
        <v/>
      </c>
      <c r="H11" s="15"/>
      <c r="I11" s="15"/>
      <c r="J11" s="256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3" t="str">
        <f>IF(วันทำงาน!E12&lt;&gt;"",วันทำงาน!E12,"")</f>
        <v/>
      </c>
      <c r="F12" s="1"/>
      <c r="G12" s="15" t="str">
        <f>IF($A12="","",SUM(รายละเอียดการคิด!AN12,รายละเอียดการคิด!AW12))</f>
        <v/>
      </c>
      <c r="H12" s="15"/>
      <c r="I12" s="15"/>
      <c r="J12" s="256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3" t="str">
        <f>IF(วันทำงาน!E13&lt;&gt;"",วันทำงาน!E13,"")</f>
        <v/>
      </c>
      <c r="F13" s="1"/>
      <c r="G13" s="15" t="str">
        <f>IF($A13="","",SUM(รายละเอียดการคิด!AN13,รายละเอียดการคิด!AW13))</f>
        <v/>
      </c>
      <c r="H13" s="15"/>
      <c r="I13" s="15"/>
      <c r="J13" s="256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3" t="str">
        <f>IF(วันทำงาน!E14&lt;&gt;"",วันทำงาน!E14,"")</f>
        <v/>
      </c>
      <c r="F14" s="1"/>
      <c r="G14" s="15" t="str">
        <f>IF($A14="","",SUM(รายละเอียดการคิด!AN14,รายละเอียดการคิด!AW14))</f>
        <v/>
      </c>
      <c r="H14" s="15"/>
      <c r="I14" s="15"/>
      <c r="J14" s="256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3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IF($A15="","",SUM(รายละเอียดการคิด!AN15,รายละเอียดการคิด!AW15))</f>
        <v/>
      </c>
      <c r="H15" s="15" t="str">
        <f>IF($A15="","",SUM(รายละเอียดการคิด!AO15,รายละเอียดการคิด!AX15))</f>
        <v/>
      </c>
      <c r="I15" s="15" t="str">
        <f>IF($A15="","",SUM(รายละเอียดการคิด!AP15,รายละเอียดการคิด!AY15))</f>
        <v/>
      </c>
      <c r="J15" s="256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3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IF($A16="","",SUM(รายละเอียดการคิด!AN16,รายละเอียดการคิด!AW16))</f>
        <v/>
      </c>
      <c r="H16" s="15" t="str">
        <f>IF($A16="","",SUM(รายละเอียดการคิด!AO16,รายละเอียดการคิด!AX16))</f>
        <v/>
      </c>
      <c r="I16" s="15" t="str">
        <f>IF($A16="","",SUM(รายละเอียดการคิด!AP16,รายละเอียดการคิด!AY16))</f>
        <v/>
      </c>
      <c r="J16" s="256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3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IF($A17="","",SUM(รายละเอียดการคิด!AN17,รายละเอียดการคิด!AW17))</f>
        <v/>
      </c>
      <c r="H17" s="15" t="str">
        <f>IF($A17="","",SUM(รายละเอียดการคิด!AO17,รายละเอียดการคิด!AX17))</f>
        <v/>
      </c>
      <c r="I17" s="15" t="str">
        <f>IF($A17="","",SUM(รายละเอียดการคิด!AP17,รายละเอียดการคิด!AY17))</f>
        <v/>
      </c>
      <c r="J17" s="256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3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IF($A18="","",SUM(รายละเอียดการคิด!AN18,รายละเอียดการคิด!AW18))</f>
        <v/>
      </c>
      <c r="H18" s="15" t="str">
        <f>IF($A18="","",SUM(รายละเอียดการคิด!AO18,รายละเอียดการคิด!AX18))</f>
        <v/>
      </c>
      <c r="I18" s="15" t="str">
        <f>IF($A18="","",SUM(รายละเอียดการคิด!AP18,รายละเอียดการคิด!AY18))</f>
        <v/>
      </c>
      <c r="J18" s="256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3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IF($A19="","",SUM(รายละเอียดการคิด!AN19,รายละเอียดการคิด!AW19))</f>
        <v/>
      </c>
      <c r="H19" s="15" t="str">
        <f>IF($A19="","",SUM(รายละเอียดการคิด!AO19,รายละเอียดการคิด!AX19))</f>
        <v/>
      </c>
      <c r="I19" s="15" t="str">
        <f>IF($A19="","",SUM(รายละเอียดการคิด!AP19,รายละเอียดการคิด!AY19))</f>
        <v/>
      </c>
      <c r="J19" s="256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3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IF($A20="","",SUM(รายละเอียดการคิด!AN20,รายละเอียดการคิด!AW20))</f>
        <v/>
      </c>
      <c r="H20" s="15" t="str">
        <f>IF($A20="","",SUM(รายละเอียดการคิด!AO20,รายละเอียดการคิด!AX20))</f>
        <v/>
      </c>
      <c r="I20" s="15" t="str">
        <f>IF($A20="","",SUM(รายละเอียดการคิด!AP20,รายละเอียดการคิด!AY20))</f>
        <v/>
      </c>
      <c r="J20" s="256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3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IF($A21="","",SUM(รายละเอียดการคิด!AN21,รายละเอียดการคิด!AW21))</f>
        <v/>
      </c>
      <c r="H21" s="15" t="str">
        <f>IF($A21="","",SUM(รายละเอียดการคิด!AO21,รายละเอียดการคิด!AX21))</f>
        <v/>
      </c>
      <c r="I21" s="15" t="str">
        <f>IF($A21="","",SUM(รายละเอียดการคิด!AP21,รายละเอียดการคิด!AY21))</f>
        <v/>
      </c>
      <c r="J21" s="256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3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IF($A22="","",SUM(รายละเอียดการคิด!AN22,รายละเอียดการคิด!AW22))</f>
        <v/>
      </c>
      <c r="H22" s="15" t="str">
        <f>IF($A22="","",SUM(รายละเอียดการคิด!AO22,รายละเอียดการคิด!AX22))</f>
        <v/>
      </c>
      <c r="I22" s="15" t="str">
        <f>IF($A22="","",SUM(รายละเอียดการคิด!AP22,รายละเอียดการคิด!AY22))</f>
        <v/>
      </c>
      <c r="J22" s="256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3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IF($A23="","",SUM(รายละเอียดการคิด!AN23,รายละเอียดการคิด!AW23))</f>
        <v/>
      </c>
      <c r="H23" s="15" t="str">
        <f>IF($A23="","",SUM(รายละเอียดการคิด!AO23,รายละเอียดการคิด!AX23))</f>
        <v/>
      </c>
      <c r="I23" s="15" t="str">
        <f>IF($A23="","",SUM(รายละเอียดการคิด!AP23,รายละเอียดการคิด!AY23))</f>
        <v/>
      </c>
      <c r="J23" s="256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3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IF($A24="","",SUM(รายละเอียดการคิด!AN24,รายละเอียดการคิด!AW24))</f>
        <v/>
      </c>
      <c r="H24" s="15" t="str">
        <f>IF($A24="","",SUM(รายละเอียดการคิด!AO24,รายละเอียดการคิด!AX24))</f>
        <v/>
      </c>
      <c r="I24" s="15" t="str">
        <f>IF($A24="","",SUM(รายละเอียดการคิด!AP24,รายละเอียดการคิด!AY24))</f>
        <v/>
      </c>
      <c r="J24" s="256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3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IF($A25="","",SUM(รายละเอียดการคิด!AN25,รายละเอียดการคิด!AW25))</f>
        <v/>
      </c>
      <c r="H25" s="15" t="str">
        <f>IF($A25="","",SUM(รายละเอียดการคิด!AO25,รายละเอียดการคิด!AX25))</f>
        <v/>
      </c>
      <c r="I25" s="15" t="str">
        <f>IF($A25="","",SUM(รายละเอียดการคิด!AP25,รายละเอียดการคิด!AY25))</f>
        <v/>
      </c>
      <c r="J25" s="256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3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IF($A26="","",SUM(รายละเอียดการคิด!AN26,รายละเอียดการคิด!AW26))</f>
        <v/>
      </c>
      <c r="H26" s="15" t="str">
        <f>IF($A26="","",SUM(รายละเอียดการคิด!AO26,รายละเอียดการคิด!AX26))</f>
        <v/>
      </c>
      <c r="I26" s="15" t="str">
        <f>IF($A26="","",SUM(รายละเอียดการคิด!AP26,รายละเอียดการคิด!AY26))</f>
        <v/>
      </c>
      <c r="J26" s="256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3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IF($A27="","",SUM(รายละเอียดการคิด!AN27,รายละเอียดการคิด!AW27))</f>
        <v/>
      </c>
      <c r="H27" s="15" t="str">
        <f>IF($A27="","",SUM(รายละเอียดการคิด!AO27,รายละเอียดการคิด!AX27))</f>
        <v/>
      </c>
      <c r="I27" s="15" t="str">
        <f>IF($A27="","",SUM(รายละเอียดการคิด!AP27,รายละเอียดการคิด!AY27))</f>
        <v/>
      </c>
      <c r="J27" s="256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3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IF($A28="","",SUM(รายละเอียดการคิด!AN28,รายละเอียดการคิด!AW28))</f>
        <v/>
      </c>
      <c r="H28" s="15" t="str">
        <f>IF($A28="","",SUM(รายละเอียดการคิด!AO28,รายละเอียดการคิด!AX28))</f>
        <v/>
      </c>
      <c r="I28" s="15" t="str">
        <f>IF($A28="","",SUM(รายละเอียดการคิด!AP28,รายละเอียดการคิด!AY28))</f>
        <v/>
      </c>
      <c r="J28" s="256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3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IF($A29="","",SUM(รายละเอียดการคิด!AN29,รายละเอียดการคิด!AW29))</f>
        <v/>
      </c>
      <c r="H29" s="15" t="str">
        <f>IF($A29="","",SUM(รายละเอียดการคิด!AO29,รายละเอียดการคิด!AX29))</f>
        <v/>
      </c>
      <c r="I29" s="15" t="str">
        <f>IF($A29="","",SUM(รายละเอียดการคิด!AP29,รายละเอียดการคิด!AY29))</f>
        <v/>
      </c>
      <c r="J29" s="256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3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IF($A30="","",SUM(รายละเอียดการคิด!AN30,รายละเอียดการคิด!AW30))</f>
        <v/>
      </c>
      <c r="H30" s="15" t="str">
        <f>IF($A30="","",SUM(รายละเอียดการคิด!AO30,รายละเอียดการคิด!AX30))</f>
        <v/>
      </c>
      <c r="I30" s="15" t="str">
        <f>IF($A30="","",SUM(รายละเอียดการคิด!AP30,รายละเอียดการคิด!AY30))</f>
        <v/>
      </c>
      <c r="J30" s="256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3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IF($A31="","",SUM(รายละเอียดการคิด!AN31,รายละเอียดการคิด!AW31))</f>
        <v/>
      </c>
      <c r="H31" s="15" t="str">
        <f>IF($A31="","",SUM(รายละเอียดการคิด!AO31,รายละเอียดการคิด!AX31))</f>
        <v/>
      </c>
      <c r="I31" s="15" t="str">
        <f>IF($A31="","",SUM(รายละเอียดการคิด!AP31,รายละเอียดการคิด!AY31))</f>
        <v/>
      </c>
      <c r="J31" s="256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3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IF($A32="","",SUM(รายละเอียดการคิด!AN32,รายละเอียดการคิด!AW32))</f>
        <v/>
      </c>
      <c r="H32" s="15" t="str">
        <f>IF($A32="","",SUM(รายละเอียดการคิด!AO32,รายละเอียดการคิด!AX32))</f>
        <v/>
      </c>
      <c r="I32" s="15" t="str">
        <f>IF($A32="","",SUM(รายละเอียดการคิด!AP32,รายละเอียดการคิด!AY32))</f>
        <v/>
      </c>
      <c r="J32" s="256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3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IF($A33="","",SUM(รายละเอียดการคิด!AN33,รายละเอียดการคิด!AW33))</f>
        <v/>
      </c>
      <c r="H33" s="15" t="str">
        <f>IF($A33="","",SUM(รายละเอียดการคิด!AO33,รายละเอียดการคิด!AX33))</f>
        <v/>
      </c>
      <c r="I33" s="15" t="str">
        <f>IF($A33="","",SUM(รายละเอียดการคิด!AP33,รายละเอียดการคิด!AY33))</f>
        <v/>
      </c>
      <c r="J33" s="256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3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IF($A34="","",SUM(รายละเอียดการคิด!AN34,รายละเอียดการคิด!AW34))</f>
        <v/>
      </c>
      <c r="H34" s="15" t="str">
        <f>IF($A34="","",SUM(รายละเอียดการคิด!AO34,รายละเอียดการคิด!AX34))</f>
        <v/>
      </c>
      <c r="I34" s="15" t="str">
        <f>IF($A34="","",SUM(รายละเอียดการคิด!AP34,รายละเอียดการคิด!AY34))</f>
        <v/>
      </c>
      <c r="J34" s="256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3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IF($A35="","",SUM(รายละเอียดการคิด!AN35,รายละเอียดการคิด!AW35))</f>
        <v/>
      </c>
      <c r="H35" s="15" t="str">
        <f>IF($A35="","",SUM(รายละเอียดการคิด!AO35,รายละเอียดการคิด!AX35))</f>
        <v/>
      </c>
      <c r="I35" s="15" t="str">
        <f>IF($A35="","",SUM(รายละเอียดการคิด!AP35,รายละเอียดการคิด!AY35))</f>
        <v/>
      </c>
      <c r="J35" s="256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3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IF($A36="","",SUM(รายละเอียดการคิด!AN36,รายละเอียดการคิด!AW36))</f>
        <v/>
      </c>
      <c r="H36" s="15" t="str">
        <f>IF($A36="","",SUM(รายละเอียดการคิด!AO36,รายละเอียดการคิด!AX36))</f>
        <v/>
      </c>
      <c r="I36" s="15" t="str">
        <f>IF($A36="","",SUM(รายละเอียดการคิด!AP36,รายละเอียดการคิด!AY36))</f>
        <v/>
      </c>
      <c r="J36" s="256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3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IF($A37="","",SUM(รายละเอียดการคิด!AN37,รายละเอียดการคิด!AW37))</f>
        <v/>
      </c>
      <c r="H37" s="15" t="str">
        <f>IF($A37="","",SUM(รายละเอียดการคิด!AO37,รายละเอียดการคิด!AX37))</f>
        <v/>
      </c>
      <c r="I37" s="15" t="str">
        <f>IF($A37="","",SUM(รายละเอียดการคิด!AP37,รายละเอียดการคิด!AY37))</f>
        <v/>
      </c>
      <c r="J37" s="256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3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IF($A38="","",SUM(รายละเอียดการคิด!AN38,รายละเอียดการคิด!AW38))</f>
        <v/>
      </c>
      <c r="H38" s="15" t="str">
        <f>IF($A38="","",SUM(รายละเอียดการคิด!AO38,รายละเอียดการคิด!AX38))</f>
        <v/>
      </c>
      <c r="I38" s="15" t="str">
        <f>IF($A38="","",SUM(รายละเอียดการคิด!AP38,รายละเอียดการคิด!AY38))</f>
        <v/>
      </c>
      <c r="J38" s="256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3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IF($A39="","",SUM(รายละเอียดการคิด!AN39,รายละเอียดการคิด!AW39))</f>
        <v/>
      </c>
      <c r="H39" s="15" t="str">
        <f>IF($A39="","",SUM(รายละเอียดการคิด!AO39,รายละเอียดการคิด!AX39))</f>
        <v/>
      </c>
      <c r="I39" s="15" t="str">
        <f>IF($A39="","",SUM(รายละเอียดการคิด!AP39,รายละเอียดการคิด!AY39))</f>
        <v/>
      </c>
      <c r="J39" s="256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3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IF($A40="","",SUM(รายละเอียดการคิด!AN40,รายละเอียดการคิด!AW40))</f>
        <v/>
      </c>
      <c r="H40" s="15" t="str">
        <f>IF($A40="","",SUM(รายละเอียดการคิด!AO40,รายละเอียดการคิด!AX40))</f>
        <v/>
      </c>
      <c r="I40" s="15" t="str">
        <f>IF($A40="","",SUM(รายละเอียดการคิด!AP40,รายละเอียดการคิด!AY40))</f>
        <v/>
      </c>
      <c r="J40" s="256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3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IF($A41="","",SUM(รายละเอียดการคิด!AN41,รายละเอียดการคิด!AW41))</f>
        <v/>
      </c>
      <c r="H41" s="15" t="str">
        <f>IF($A41="","",SUM(รายละเอียดการคิด!AO41,รายละเอียดการคิด!AX41))</f>
        <v/>
      </c>
      <c r="I41" s="15" t="str">
        <f>IF($A41="","",SUM(รายละเอียดการคิด!AP41,รายละเอียดการคิด!AY41))</f>
        <v/>
      </c>
      <c r="J41" s="256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3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IF($A42="","",SUM(รายละเอียดการคิด!AN42,รายละเอียดการคิด!AW42))</f>
        <v/>
      </c>
      <c r="H42" s="15" t="str">
        <f>IF($A42="","",SUM(รายละเอียดการคิด!AO42,รายละเอียดการคิด!AX42))</f>
        <v/>
      </c>
      <c r="I42" s="15" t="str">
        <f>IF($A42="","",SUM(รายละเอียดการคิด!AP42,รายละเอียดการคิด!AY42))</f>
        <v/>
      </c>
      <c r="J42" s="256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3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IF($A43="","",SUM(รายละเอียดการคิด!AN43,รายละเอียดการคิด!AW43))</f>
        <v/>
      </c>
      <c r="H43" s="15" t="str">
        <f>IF($A43="","",SUM(รายละเอียดการคิด!AO43,รายละเอียดการคิด!AX43))</f>
        <v/>
      </c>
      <c r="I43" s="15" t="str">
        <f>IF($A43="","",SUM(รายละเอียดการคิด!AP43,รายละเอียดการคิด!AY43))</f>
        <v/>
      </c>
      <c r="J43" s="256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3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IF($A44="","",SUM(รายละเอียดการคิด!AN44,รายละเอียดการคิด!AW44))</f>
        <v/>
      </c>
      <c r="H44" s="15" t="str">
        <f>IF($A44="","",SUM(รายละเอียดการคิด!AO44,รายละเอียดการคิด!AX44))</f>
        <v/>
      </c>
      <c r="I44" s="15" t="str">
        <f>IF($A44="","",SUM(รายละเอียดการคิด!AP44,รายละเอียดการคิด!AY44))</f>
        <v/>
      </c>
      <c r="J44" s="256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3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IF($A45="","",SUM(รายละเอียดการคิด!AN45,รายละเอียดการคิด!AW45))</f>
        <v/>
      </c>
      <c r="H45" s="15" t="str">
        <f>IF($A45="","",SUM(รายละเอียดการคิด!AO45,รายละเอียดการคิด!AX45))</f>
        <v/>
      </c>
      <c r="I45" s="15" t="str">
        <f>IF($A45="","",SUM(รายละเอียดการคิด!AP45,รายละเอียดการคิด!AY45))</f>
        <v/>
      </c>
      <c r="J45" s="256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3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IF($A46="","",SUM(รายละเอียดการคิด!AN46,รายละเอียดการคิด!AW46))</f>
        <v/>
      </c>
      <c r="H46" s="15" t="str">
        <f>IF($A46="","",SUM(รายละเอียดการคิด!AO46,รายละเอียดการคิด!AX46))</f>
        <v/>
      </c>
      <c r="I46" s="15" t="str">
        <f>IF($A46="","",SUM(รายละเอียดการคิด!AP46,รายละเอียดการคิด!AY46))</f>
        <v/>
      </c>
      <c r="J46" s="256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3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IF($A47="","",SUM(รายละเอียดการคิด!AN47,รายละเอียดการคิด!AW47))</f>
        <v/>
      </c>
      <c r="H47" s="15" t="str">
        <f>IF($A47="","",SUM(รายละเอียดการคิด!AO47,รายละเอียดการคิด!AX47))</f>
        <v/>
      </c>
      <c r="I47" s="15" t="str">
        <f>IF($A47="","",SUM(รายละเอียดการคิด!AP47,รายละเอียดการคิด!AY47))</f>
        <v/>
      </c>
      <c r="J47" s="256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3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IF($A48="","",SUM(รายละเอียดการคิด!AN48,รายละเอียดการคิด!AW48))</f>
        <v/>
      </c>
      <c r="H48" s="15" t="str">
        <f>IF($A48="","",SUM(รายละเอียดการคิด!AO48,รายละเอียดการคิด!AX48))</f>
        <v/>
      </c>
      <c r="I48" s="15" t="str">
        <f>IF($A48="","",SUM(รายละเอียดการคิด!AP48,รายละเอียดการคิด!AY48))</f>
        <v/>
      </c>
      <c r="J48" s="256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3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IF($A49="","",SUM(รายละเอียดการคิด!AN49,รายละเอียดการคิด!AW49))</f>
        <v/>
      </c>
      <c r="H49" s="15" t="str">
        <f>IF($A49="","",SUM(รายละเอียดการคิด!AO49,รายละเอียดการคิด!AX49))</f>
        <v/>
      </c>
      <c r="I49" s="15" t="str">
        <f>IF($A49="","",SUM(รายละเอียดการคิด!AP49,รายละเอียดการคิด!AY49))</f>
        <v/>
      </c>
      <c r="J49" s="256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3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IF($A50="","",SUM(รายละเอียดการคิด!AN50,รายละเอียดการคิด!AW50))</f>
        <v/>
      </c>
      <c r="H50" s="15" t="str">
        <f>IF($A50="","",SUM(รายละเอียดการคิด!AO50,รายละเอียดการคิด!AX50))</f>
        <v/>
      </c>
      <c r="I50" s="15" t="str">
        <f>IF($A50="","",SUM(รายละเอียดการคิด!AP50,รายละเอียดการคิด!AY50))</f>
        <v/>
      </c>
      <c r="J50" s="256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3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IF($A51="","",SUM(รายละเอียดการคิด!AN51,รายละเอียดการคิด!AW51))</f>
        <v/>
      </c>
      <c r="H51" s="15" t="str">
        <f>IF($A51="","",SUM(รายละเอียดการคิด!AO51,รายละเอียดการคิด!AX51))</f>
        <v/>
      </c>
      <c r="I51" s="15" t="str">
        <f>IF($A51="","",SUM(รายละเอียดการคิด!AP51,รายละเอียดการคิด!AY51))</f>
        <v/>
      </c>
      <c r="J51" s="256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3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IF($A52="","",SUM(รายละเอียดการคิด!AN52,รายละเอียดการคิด!AW52))</f>
        <v/>
      </c>
      <c r="H52" s="15" t="str">
        <f>IF($A52="","",SUM(รายละเอียดการคิด!AO52,รายละเอียดการคิด!AX52))</f>
        <v/>
      </c>
      <c r="I52" s="15" t="str">
        <f>IF($A52="","",SUM(รายละเอียดการคิด!AP52,รายละเอียดการคิด!AY52))</f>
        <v/>
      </c>
      <c r="J52" s="256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3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IF($A53="","",SUM(รายละเอียดการคิด!AN53,รายละเอียดการคิด!AW53))</f>
        <v/>
      </c>
      <c r="H53" s="15" t="str">
        <f>IF($A53="","",SUM(รายละเอียดการคิด!AO53,รายละเอียดการคิด!AX53))</f>
        <v/>
      </c>
      <c r="I53" s="15" t="str">
        <f>IF($A53="","",SUM(รายละเอียดการคิด!AP53,รายละเอียดการคิด!AY53))</f>
        <v/>
      </c>
      <c r="J53" s="256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3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IF($A54="","",SUM(รายละเอียดการคิด!AN54,รายละเอียดการคิด!AW54))</f>
        <v/>
      </c>
      <c r="H54" s="15" t="str">
        <f>IF($A54="","",SUM(รายละเอียดการคิด!AO54,รายละเอียดการคิด!AX54))</f>
        <v/>
      </c>
      <c r="I54" s="15" t="str">
        <f>IF($A54="","",SUM(รายละเอียดการคิด!AP54,รายละเอียดการคิด!AY54))</f>
        <v/>
      </c>
      <c r="J54" s="256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3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IF($A55="","",SUM(รายละเอียดการคิด!AN55,รายละเอียดการคิด!AW55))</f>
        <v/>
      </c>
      <c r="H55" s="15" t="str">
        <f>IF($A55="","",SUM(รายละเอียดการคิด!AO55,รายละเอียดการคิด!AX55))</f>
        <v/>
      </c>
      <c r="I55" s="15" t="str">
        <f>IF($A55="","",SUM(รายละเอียดการคิด!AP55,รายละเอียดการคิด!AY55))</f>
        <v/>
      </c>
      <c r="J55" s="256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3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IF($A56="","",SUM(รายละเอียดการคิด!AN56,รายละเอียดการคิด!AW56))</f>
        <v/>
      </c>
      <c r="H56" s="15" t="str">
        <f>IF($A56="","",SUM(รายละเอียดการคิด!AO56,รายละเอียดการคิด!AX56))</f>
        <v/>
      </c>
      <c r="I56" s="15" t="str">
        <f>IF($A56="","",SUM(รายละเอียดการคิด!AP56,รายละเอียดการคิด!AY56))</f>
        <v/>
      </c>
      <c r="J56" s="256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3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IF($A57="","",SUM(รายละเอียดการคิด!AN57,รายละเอียดการคิด!AW57))</f>
        <v/>
      </c>
      <c r="H57" s="15" t="str">
        <f>IF($A57="","",SUM(รายละเอียดการคิด!AO57,รายละเอียดการคิด!AX57))</f>
        <v/>
      </c>
      <c r="I57" s="15" t="str">
        <f>IF($A57="","",SUM(รายละเอียดการคิด!AP57,รายละเอียดการคิด!AY57))</f>
        <v/>
      </c>
      <c r="J57" s="256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3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IF($A58="","",SUM(รายละเอียดการคิด!AN58,รายละเอียดการคิด!AW58))</f>
        <v/>
      </c>
      <c r="H58" s="15" t="str">
        <f>IF($A58="","",SUM(รายละเอียดการคิด!AO58,รายละเอียดการคิด!AX58))</f>
        <v/>
      </c>
      <c r="I58" s="15" t="str">
        <f>IF($A58="","",SUM(รายละเอียดการคิด!AP58,รายละเอียดการคิด!AY58))</f>
        <v/>
      </c>
      <c r="J58" s="256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3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IF($A59="","",SUM(รายละเอียดการคิด!AN59,รายละเอียดการคิด!AW59))</f>
        <v/>
      </c>
      <c r="H59" s="15" t="str">
        <f>IF($A59="","",SUM(รายละเอียดการคิด!AO59,รายละเอียดการคิด!AX59))</f>
        <v/>
      </c>
      <c r="I59" s="15" t="str">
        <f>IF($A59="","",SUM(รายละเอียดการคิด!AP59,รายละเอียดการคิด!AY59))</f>
        <v/>
      </c>
      <c r="J59" s="256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3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IF($A60="","",SUM(รายละเอียดการคิด!AN60,รายละเอียดการคิด!AW60))</f>
        <v/>
      </c>
      <c r="H60" s="15" t="str">
        <f>IF($A60="","",SUM(รายละเอียดการคิด!AO60,รายละเอียดการคิด!AX60))</f>
        <v/>
      </c>
      <c r="I60" s="15" t="str">
        <f>IF($A60="","",SUM(รายละเอียดการคิด!AP60,รายละเอียดการคิด!AY60))</f>
        <v/>
      </c>
      <c r="J60" s="256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3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IF($A61="","",SUM(รายละเอียดการคิด!AN61,รายละเอียดการคิด!AW61))</f>
        <v/>
      </c>
      <c r="H61" s="15" t="str">
        <f>IF($A61="","",SUM(รายละเอียดการคิด!AO61,รายละเอียดการคิด!AX61))</f>
        <v/>
      </c>
      <c r="I61" s="15" t="str">
        <f>IF($A61="","",SUM(รายละเอียดการคิด!AP61,รายละเอียดการคิด!AY61))</f>
        <v/>
      </c>
      <c r="J61" s="256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3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IF($A62="","",SUM(รายละเอียดการคิด!AN62,รายละเอียดการคิด!AW62))</f>
        <v/>
      </c>
      <c r="H62" s="15" t="str">
        <f>IF($A62="","",SUM(รายละเอียดการคิด!AO62,รายละเอียดการคิด!AX62))</f>
        <v/>
      </c>
      <c r="I62" s="15" t="str">
        <f>IF($A62="","",SUM(รายละเอียดการคิด!AP62,รายละเอียดการคิด!AY62))</f>
        <v/>
      </c>
      <c r="J62" s="256" t="str">
        <f t="shared" si="0"/>
        <v/>
      </c>
    </row>
    <row r="63" spans="1:10" ht="1.2" customHeight="1" x14ac:dyDescent="0.25">
      <c r="A63" s="18"/>
      <c r="B63" s="37"/>
      <c r="C63" s="37"/>
      <c r="D63" s="38"/>
      <c r="E63" s="38"/>
      <c r="F63" s="39"/>
      <c r="G63" s="8"/>
      <c r="H63" s="8"/>
      <c r="I63" s="8"/>
      <c r="J63" s="24"/>
    </row>
    <row r="64" spans="1:10" s="12" customFormat="1" ht="19.8" customHeight="1" x14ac:dyDescent="0.25">
      <c r="A64" s="293" t="s">
        <v>4</v>
      </c>
      <c r="B64" s="294"/>
      <c r="C64" s="294"/>
      <c r="D64" s="295"/>
      <c r="E64" s="13"/>
      <c r="F64" s="14"/>
      <c r="G64" s="35">
        <f>SUM(G6:G62)</f>
        <v>0</v>
      </c>
      <c r="H64" s="35">
        <f>SUM(H6:H62)</f>
        <v>0</v>
      </c>
      <c r="I64" s="35">
        <f t="shared" ref="I64:J64" si="1">SUM(I6:I62)</f>
        <v>0</v>
      </c>
      <c r="J64" s="35">
        <f t="shared" si="1"/>
        <v>0</v>
      </c>
    </row>
    <row r="65" spans="2:10" x14ac:dyDescent="0.25">
      <c r="F65" s="11"/>
      <c r="H65" s="138"/>
      <c r="I65" s="138"/>
      <c r="J65" s="92"/>
    </row>
    <row r="66" spans="2:10" s="6" customFormat="1" ht="36" customHeight="1" x14ac:dyDescent="0.25">
      <c r="B66" s="272" t="str">
        <f>'สรุป Incentive_กลุ่มน้ำ'!B66</f>
        <v>ผู้จัดทำ..................................................</v>
      </c>
      <c r="E66" s="272" t="str">
        <f>'สรุป Incentive_กลุ่มน้ำ'!E66</f>
        <v>ผู้ตรวจสอบ..................................................</v>
      </c>
      <c r="F66" s="269"/>
      <c r="G66" s="270"/>
      <c r="H66" s="272" t="str">
        <f>'สรุป Incentive_กลุ่มน้ำ'!H66</f>
        <v xml:space="preserve">    ผู้อนุมัติ..................................................</v>
      </c>
      <c r="I66" s="271"/>
      <c r="J66" s="102"/>
    </row>
    <row r="67" spans="2:10" s="6" customFormat="1" ht="18" customHeight="1" x14ac:dyDescent="0.25">
      <c r="C67" s="6">
        <f>'สรุป Incentive_กลุ่มน้ำ'!C67</f>
        <v>0</v>
      </c>
      <c r="E67" s="6" t="str">
        <f>'สรุป Incentive_กลุ่มน้ำ'!E67</f>
        <v xml:space="preserve">                   นายสันติชัย กนกชัชวาล</v>
      </c>
      <c r="F67" s="269"/>
      <c r="G67" s="270"/>
      <c r="H67" s="270" t="str">
        <f>'สรุป Incentive_กลุ่มน้ำ'!H67</f>
        <v xml:space="preserve">                     นายชนินทน์ สุรเศวต</v>
      </c>
      <c r="I67" s="270"/>
      <c r="J67" s="270"/>
    </row>
    <row r="68" spans="2:10" s="6" customFormat="1" x14ac:dyDescent="0.25">
      <c r="C68" s="6" t="str">
        <f>'สรุป Incentive_กลุ่มน้ำ'!C68</f>
        <v xml:space="preserve">        ผู้จัดการศูนย์</v>
      </c>
      <c r="E68" s="6" t="str">
        <f>'สรุป Incentive_กลุ่มน้ำ'!E68</f>
        <v xml:space="preserve">                  ผช.ผอ.ศูนย์กระจายสินค้า</v>
      </c>
      <c r="G68" s="270"/>
      <c r="H68" s="270" t="str">
        <f>'สรุป Incentive_กลุ่มน้ำ'!H68</f>
        <v xml:space="preserve">                    ผอ.ศูนย์กระจายสินค้า</v>
      </c>
      <c r="I68" s="270"/>
      <c r="J68" s="270"/>
    </row>
  </sheetData>
  <sheetProtection formatCells="0" formatColumns="0" formatRows="0" insertColumns="0" insertRows="0" insertHyperlinks="0" deleteColumns="0" deleteRows="0" sort="0" autoFilter="0" pivotTables="0"/>
  <mergeCells count="10">
    <mergeCell ref="A64:D64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40" orientation="portrait" r:id="rId1"/>
  <ignoredErrors>
    <ignoredError sqref="E1 B3:D3 A2:D2 A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4D9D-BE62-4A19-8682-13D614B21743}">
  <sheetPr>
    <tabColor theme="9" tint="-0.249977111117893"/>
  </sheetPr>
  <dimension ref="A1:AY131"/>
  <sheetViews>
    <sheetView zoomScaleNormal="100" workbookViewId="0">
      <pane xSplit="6" ySplit="5" topLeftCell="R6" activePane="bottomRight" state="frozen"/>
      <selection pane="topRight" activeCell="F1" sqref="F1"/>
      <selection pane="bottomLeft" activeCell="A6" sqref="A6"/>
      <selection pane="bottomRight" activeCell="T51" sqref="T51"/>
    </sheetView>
  </sheetViews>
  <sheetFormatPr defaultColWidth="10.33203125" defaultRowHeight="13.2" x14ac:dyDescent="0.25"/>
  <cols>
    <col min="1" max="1" width="4.33203125" customWidth="1"/>
    <col min="2" max="2" width="8.33203125" customWidth="1"/>
    <col min="3" max="3" width="9.77734375" hidden="1" customWidth="1"/>
    <col min="4" max="4" width="7" customWidth="1"/>
    <col min="5" max="5" width="26.33203125" customWidth="1"/>
    <col min="6" max="6" width="16.5546875" customWidth="1"/>
    <col min="7" max="7" width="8.33203125" style="11" customWidth="1"/>
    <col min="8" max="11" width="8.33203125" style="144" hidden="1" customWidth="1"/>
    <col min="12" max="12" width="10.33203125" style="144" hidden="1" customWidth="1"/>
    <col min="13" max="13" width="9.109375" style="144" hidden="1" customWidth="1"/>
    <col min="14" max="15" width="10.21875" style="144" hidden="1" customWidth="1"/>
    <col min="16" max="16" width="11" style="144" hidden="1" customWidth="1"/>
    <col min="17" max="17" width="10.21875" style="144" hidden="1" customWidth="1"/>
    <col min="18" max="20" width="7.44140625" style="11" customWidth="1"/>
    <col min="21" max="22" width="13.44140625" style="27" customWidth="1"/>
    <col min="23" max="23" width="9.5546875" style="30" customWidth="1"/>
    <col min="24" max="24" width="5.44140625" style="30" customWidth="1"/>
    <col min="25" max="25" width="13.109375" style="2" customWidth="1"/>
    <col min="26" max="26" width="8.6640625" style="124" hidden="1" customWidth="1"/>
    <col min="27" max="27" width="8.6640625" style="36" customWidth="1"/>
    <col min="28" max="28" width="12.21875" style="2" customWidth="1"/>
    <col min="29" max="33" width="12.77734375" style="2" customWidth="1"/>
    <col min="34" max="34" width="13.109375" style="2" customWidth="1"/>
    <col min="35" max="35" width="8.6640625" style="124" hidden="1" customWidth="1"/>
    <col min="36" max="36" width="8.6640625" style="36" customWidth="1"/>
    <col min="37" max="37" width="12.21875" style="2" customWidth="1"/>
    <col min="38" max="42" width="12.77734375" style="2" customWidth="1"/>
    <col min="43" max="43" width="13.109375" style="2" customWidth="1"/>
    <col min="44" max="44" width="8.6640625" style="124" hidden="1" customWidth="1"/>
    <col min="45" max="45" width="8.6640625" style="36" customWidth="1"/>
    <col min="46" max="46" width="12.21875" style="2" customWidth="1"/>
    <col min="47" max="51" width="12.77734375" style="2" customWidth="1"/>
  </cols>
  <sheetData>
    <row r="1" spans="1:51" ht="19.8" customHeight="1" x14ac:dyDescent="0.3">
      <c r="A1" s="322">
        <f>วันทำงาน!A1</f>
        <v>0</v>
      </c>
      <c r="B1" s="322"/>
      <c r="C1" s="322"/>
      <c r="D1" s="322"/>
      <c r="E1" s="322"/>
      <c r="F1" s="267" t="str">
        <f>IF(VALUE(วันทำงาน!$L$4)-VALUE(วันทำงาน!$E$1) &lt;65,"*** ไม่เกิน 2 เดือน","")</f>
        <v>*** ไม่เกิน 2 เดือน</v>
      </c>
      <c r="G1" s="9"/>
      <c r="H1" s="139"/>
      <c r="I1" s="139"/>
      <c r="J1" s="139"/>
      <c r="K1" s="139"/>
      <c r="L1" s="153"/>
      <c r="M1" s="139"/>
      <c r="N1" s="139"/>
      <c r="O1" s="139"/>
      <c r="P1" s="265"/>
      <c r="Q1" s="139"/>
      <c r="R1" s="9"/>
      <c r="S1" s="9"/>
      <c r="T1" s="9"/>
      <c r="U1" s="25"/>
      <c r="V1" s="25"/>
      <c r="W1" s="28"/>
      <c r="X1" s="28"/>
      <c r="Y1" s="179"/>
      <c r="Z1" s="122"/>
      <c r="AA1" s="180"/>
      <c r="AB1" s="179"/>
      <c r="AC1" s="179"/>
      <c r="AD1" s="179"/>
      <c r="AE1" s="179"/>
      <c r="AF1" s="179"/>
      <c r="AG1" s="179"/>
      <c r="AH1" s="179"/>
      <c r="AI1" s="122"/>
      <c r="AJ1" s="180"/>
      <c r="AK1" s="179"/>
      <c r="AL1" s="179"/>
      <c r="AM1" s="179"/>
      <c r="AN1" s="179"/>
      <c r="AO1" s="179"/>
      <c r="AP1" s="179"/>
      <c r="AQ1" s="179"/>
      <c r="AR1" s="122"/>
      <c r="AS1" s="180"/>
      <c r="AT1" s="179"/>
      <c r="AU1" s="179"/>
      <c r="AV1" s="179"/>
      <c r="AW1" s="179"/>
      <c r="AX1" s="179"/>
      <c r="AY1" s="179"/>
    </row>
    <row r="2" spans="1:51" s="6" customFormat="1" ht="19.8" customHeight="1" x14ac:dyDescent="0.3">
      <c r="A2" s="5" t="str">
        <f>"รายละเอียดการคิด Incentive ประจำเดือน  "&amp;วันทำงาน!L4</f>
        <v xml:space="preserve">รายละเอียดการคิด Incentive ประจำเดือน  </v>
      </c>
      <c r="B2" s="5"/>
      <c r="C2" s="5"/>
      <c r="D2" s="5"/>
      <c r="E2" s="5"/>
      <c r="F2" s="5"/>
      <c r="G2" s="1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0"/>
      <c r="S2" s="10"/>
      <c r="T2" s="10"/>
      <c r="U2" s="26"/>
      <c r="V2" s="26"/>
      <c r="W2" s="29"/>
      <c r="X2" s="205" t="s">
        <v>72</v>
      </c>
      <c r="Y2" s="206">
        <f>V6-SUM(Y6,AH6,AQ6)</f>
        <v>0</v>
      </c>
      <c r="Z2" s="207"/>
      <c r="AA2" s="208"/>
      <c r="AB2" s="206">
        <f>V6*AA6-SUM(AB6,AK6,AT6)</f>
        <v>0</v>
      </c>
      <c r="AC2" s="181"/>
      <c r="AD2" s="181"/>
      <c r="AE2" s="181"/>
      <c r="AF2" s="181"/>
      <c r="AG2" s="181"/>
      <c r="AH2" s="181"/>
      <c r="AI2" s="123"/>
      <c r="AJ2" s="180"/>
      <c r="AK2" s="181"/>
      <c r="AL2" s="181"/>
      <c r="AM2" s="181"/>
      <c r="AN2" s="181"/>
      <c r="AO2" s="181"/>
      <c r="AP2" s="181"/>
      <c r="AQ2" s="181"/>
      <c r="AR2" s="123"/>
      <c r="AS2" s="180"/>
      <c r="AT2" s="181"/>
      <c r="AU2" s="181"/>
      <c r="AV2" s="181"/>
      <c r="AW2" s="181"/>
      <c r="AX2" s="181"/>
      <c r="AY2" s="181"/>
    </row>
    <row r="3" spans="1:51" s="284" customFormat="1" ht="15" customHeight="1" thickBot="1" x14ac:dyDescent="0.3">
      <c r="A3" s="290"/>
      <c r="H3" s="285"/>
      <c r="I3" s="285"/>
      <c r="J3" s="285"/>
      <c r="K3" s="285"/>
      <c r="L3" s="285"/>
      <c r="M3" s="285"/>
      <c r="N3" s="285"/>
      <c r="O3" s="285"/>
      <c r="P3" s="285"/>
      <c r="Q3" s="285"/>
      <c r="U3" s="286"/>
      <c r="V3" s="286"/>
      <c r="Y3" s="287">
        <f>V10-SUM(Y10,AH10,AQ10)</f>
        <v>0</v>
      </c>
      <c r="AB3" s="287">
        <f>V10*AA10-SUM(AB10,AK10,AT10)</f>
        <v>0</v>
      </c>
      <c r="AC3" s="288"/>
      <c r="AD3" s="288"/>
      <c r="AE3" s="288"/>
      <c r="AF3" s="288"/>
      <c r="AG3" s="288"/>
      <c r="AI3" s="289"/>
      <c r="AK3" s="288"/>
      <c r="AL3" s="288"/>
      <c r="AM3" s="288"/>
      <c r="AN3" s="288"/>
      <c r="AO3" s="288"/>
      <c r="AP3" s="288"/>
      <c r="AR3" s="289"/>
      <c r="AT3" s="288"/>
      <c r="AU3" s="288"/>
      <c r="AV3" s="288"/>
      <c r="AW3" s="288"/>
      <c r="AX3" s="288"/>
      <c r="AY3" s="288"/>
    </row>
    <row r="4" spans="1:51" ht="23.4" customHeight="1" thickTop="1" x14ac:dyDescent="0.25">
      <c r="A4" s="323" t="s">
        <v>1</v>
      </c>
      <c r="B4" s="325" t="s">
        <v>3</v>
      </c>
      <c r="C4" s="222"/>
      <c r="D4" s="325" t="s">
        <v>16</v>
      </c>
      <c r="E4" s="311" t="s">
        <v>5</v>
      </c>
      <c r="F4" s="311" t="s">
        <v>2</v>
      </c>
      <c r="G4" s="311" t="s">
        <v>8</v>
      </c>
      <c r="H4" s="313" t="s">
        <v>50</v>
      </c>
      <c r="I4" s="314"/>
      <c r="J4" s="314"/>
      <c r="K4" s="314"/>
      <c r="L4" s="315"/>
      <c r="M4" s="314" t="s">
        <v>55</v>
      </c>
      <c r="N4" s="314"/>
      <c r="O4" s="314"/>
      <c r="P4" s="314"/>
      <c r="Q4" s="315"/>
      <c r="R4" s="316" t="s">
        <v>62</v>
      </c>
      <c r="S4" s="317"/>
      <c r="T4" s="318"/>
      <c r="U4" s="327" t="s">
        <v>66</v>
      </c>
      <c r="V4" s="328"/>
      <c r="W4" s="328"/>
      <c r="X4" s="329"/>
      <c r="Y4" s="321" t="str">
        <f>เงื่อนไข!E1</f>
        <v>กลุ่มสินค้าน้ำดื่ม</v>
      </c>
      <c r="Z4" s="319"/>
      <c r="AA4" s="319"/>
      <c r="AB4" s="319"/>
      <c r="AC4" s="319"/>
      <c r="AD4" s="319"/>
      <c r="AE4" s="319"/>
      <c r="AF4" s="319"/>
      <c r="AG4" s="320"/>
      <c r="AH4" s="319" t="str">
        <f>เงื่อนไข!I1</f>
        <v>กลุ่มสินค้ายา</v>
      </c>
      <c r="AI4" s="319"/>
      <c r="AJ4" s="319"/>
      <c r="AK4" s="319"/>
      <c r="AL4" s="319"/>
      <c r="AM4" s="319"/>
      <c r="AN4" s="319"/>
      <c r="AO4" s="319"/>
      <c r="AP4" s="320"/>
      <c r="AQ4" s="321" t="str">
        <f>เงื่อนไข!M1</f>
        <v>กลุ่มสินค้าข้าว</v>
      </c>
      <c r="AR4" s="319"/>
      <c r="AS4" s="319"/>
      <c r="AT4" s="319"/>
      <c r="AU4" s="319"/>
      <c r="AV4" s="319"/>
      <c r="AW4" s="319"/>
      <c r="AX4" s="319"/>
      <c r="AY4" s="320"/>
    </row>
    <row r="5" spans="1:51" ht="39.6" customHeight="1" thickBot="1" x14ac:dyDescent="0.3">
      <c r="A5" s="324"/>
      <c r="B5" s="326"/>
      <c r="C5" s="223"/>
      <c r="D5" s="326"/>
      <c r="E5" s="312"/>
      <c r="F5" s="312"/>
      <c r="G5" s="312"/>
      <c r="H5" s="224" t="s">
        <v>51</v>
      </c>
      <c r="I5" s="225" t="s">
        <v>52</v>
      </c>
      <c r="J5" s="225" t="s">
        <v>53</v>
      </c>
      <c r="K5" s="225" t="s">
        <v>54</v>
      </c>
      <c r="L5" s="264" t="s">
        <v>49</v>
      </c>
      <c r="M5" s="226" t="s">
        <v>51</v>
      </c>
      <c r="N5" s="225" t="s">
        <v>52</v>
      </c>
      <c r="O5" s="225" t="s">
        <v>53</v>
      </c>
      <c r="P5" s="225" t="s">
        <v>54</v>
      </c>
      <c r="Q5" s="227" t="s">
        <v>49</v>
      </c>
      <c r="R5" s="228" t="s">
        <v>24</v>
      </c>
      <c r="S5" s="228" t="s">
        <v>33</v>
      </c>
      <c r="T5" s="229" t="s">
        <v>61</v>
      </c>
      <c r="U5" s="230" t="s">
        <v>38</v>
      </c>
      <c r="V5" s="230" t="s">
        <v>46</v>
      </c>
      <c r="W5" s="231" t="s">
        <v>47</v>
      </c>
      <c r="X5" s="232" t="s">
        <v>56</v>
      </c>
      <c r="Y5" s="233" t="s">
        <v>10</v>
      </c>
      <c r="Z5" s="234" t="s">
        <v>45</v>
      </c>
      <c r="AA5" s="235" t="s">
        <v>12</v>
      </c>
      <c r="AB5" s="234" t="s">
        <v>11</v>
      </c>
      <c r="AC5" s="236" t="s">
        <v>64</v>
      </c>
      <c r="AD5" s="236" t="s">
        <v>65</v>
      </c>
      <c r="AE5" s="236" t="s">
        <v>98</v>
      </c>
      <c r="AF5" s="236" t="s">
        <v>48</v>
      </c>
      <c r="AG5" s="237" t="s">
        <v>34</v>
      </c>
      <c r="AH5" s="236" t="s">
        <v>10</v>
      </c>
      <c r="AI5" s="234" t="s">
        <v>45</v>
      </c>
      <c r="AJ5" s="235" t="s">
        <v>12</v>
      </c>
      <c r="AK5" s="234" t="s">
        <v>11</v>
      </c>
      <c r="AL5" s="236" t="s">
        <v>64</v>
      </c>
      <c r="AM5" s="236" t="s">
        <v>65</v>
      </c>
      <c r="AN5" s="236" t="s">
        <v>98</v>
      </c>
      <c r="AO5" s="236" t="s">
        <v>48</v>
      </c>
      <c r="AP5" s="237" t="s">
        <v>34</v>
      </c>
      <c r="AQ5" s="233" t="s">
        <v>10</v>
      </c>
      <c r="AR5" s="234" t="s">
        <v>45</v>
      </c>
      <c r="AS5" s="235" t="s">
        <v>12</v>
      </c>
      <c r="AT5" s="234" t="s">
        <v>11</v>
      </c>
      <c r="AU5" s="236" t="s">
        <v>64</v>
      </c>
      <c r="AV5" s="236" t="s">
        <v>65</v>
      </c>
      <c r="AW5" s="236" t="s">
        <v>98</v>
      </c>
      <c r="AX5" s="236" t="s">
        <v>48</v>
      </c>
      <c r="AY5" s="237" t="s">
        <v>34</v>
      </c>
    </row>
    <row r="6" spans="1:51" s="6" customFormat="1" ht="13.2" customHeight="1" thickTop="1" x14ac:dyDescent="0.25">
      <c r="A6" s="209" t="str">
        <f>IF(วันทำงาน!A6&lt;&gt;"",วันทำงาน!A6,"")</f>
        <v/>
      </c>
      <c r="B6" s="209" t="str">
        <f>IF(วันทำงาน!B6&lt;&gt;"",วันทำงาน!B6,"")</f>
        <v/>
      </c>
      <c r="C6" s="209" t="str">
        <f>IF(B6&lt;&gt;"",1,"")</f>
        <v/>
      </c>
      <c r="D6" s="209" t="str">
        <f>IF(วันทำงาน!C6&lt;&gt;"",วันทำงาน!C6,"")</f>
        <v/>
      </c>
      <c r="E6" s="210" t="str">
        <f>IF(วันทำงาน!D6&lt;&gt;"",วันทำงาน!D6,"")</f>
        <v/>
      </c>
      <c r="F6" s="211" t="str">
        <f>IF(วันทำงาน!E6&lt;&gt;"",วันทำงาน!E6,"")</f>
        <v/>
      </c>
      <c r="G6" s="209" t="str">
        <f>IF(วันทำงาน!F6&lt;&gt;"",วันทำงาน!F6,"")</f>
        <v/>
      </c>
      <c r="H6" s="212"/>
      <c r="I6" s="213"/>
      <c r="J6" s="213"/>
      <c r="K6" s="213"/>
      <c r="L6" s="214"/>
      <c r="M6" s="215"/>
      <c r="N6" s="213"/>
      <c r="O6" s="213"/>
      <c r="P6" s="213"/>
      <c r="Q6" s="213"/>
      <c r="R6" s="209" t="str">
        <f>IF(วันทำงาน!J6&lt;&gt;"",วันทำงาน!J6,"")</f>
        <v/>
      </c>
      <c r="S6" s="209">
        <f>IF(วันทำงาน!K6&lt;&gt;"",วันทำงาน!K6,"")</f>
        <v>0</v>
      </c>
      <c r="T6" s="162" t="str">
        <f>IF(วันทำงาน!AZ6&lt;&gt;"",IF(วันทำงาน!AZ6&gt;S6,S6,วันทำงาน!AZ6),"")</f>
        <v/>
      </c>
      <c r="U6" s="216"/>
      <c r="V6" s="216">
        <f>SUMIF(X$15:X$63,"P",V$15:V$63)</f>
        <v>0</v>
      </c>
      <c r="W6" s="253" t="s">
        <v>71</v>
      </c>
      <c r="X6" s="217"/>
      <c r="Y6" s="220">
        <f>SUMIF($X$15:$X$63,"P",Y$15:Y$63)</f>
        <v>0</v>
      </c>
      <c r="Z6" s="218"/>
      <c r="AA6" s="218">
        <f>เงื่อนไข!G$7</f>
        <v>5.0000000000000001E-3</v>
      </c>
      <c r="AB6" s="219" t="str">
        <f>IF($B6="","",Y6*AA6)</f>
        <v/>
      </c>
      <c r="AC6" s="213"/>
      <c r="AD6" s="213"/>
      <c r="AE6" s="219" t="str">
        <f>IF(AB6="","",AB6/SUM($C$6:$C$9))</f>
        <v/>
      </c>
      <c r="AF6" s="213"/>
      <c r="AG6" s="221"/>
      <c r="AH6" s="220">
        <f>SUMIF($X$15:$X$63,"P",AH$15:AH$63)</f>
        <v>0</v>
      </c>
      <c r="AI6" s="218"/>
      <c r="AJ6" s="218">
        <f>เงื่อนไข!K$7</f>
        <v>5.0000000000000001E-3</v>
      </c>
      <c r="AK6" s="219" t="str">
        <f>IF($B6="","",AH6*AJ6)</f>
        <v/>
      </c>
      <c r="AL6" s="213"/>
      <c r="AM6" s="213"/>
      <c r="AN6" s="219" t="str">
        <f>IF(AK6="","",AK6/SUM($C$6:$C$9))</f>
        <v/>
      </c>
      <c r="AO6" s="213"/>
      <c r="AP6" s="221"/>
      <c r="AQ6" s="220">
        <f>SUMIF($X$15:$X$63,"P",AQ$15:AQ$63)</f>
        <v>0</v>
      </c>
      <c r="AR6" s="218"/>
      <c r="AS6" s="218">
        <f>เงื่อนไข!O$7</f>
        <v>5.0000000000000001E-3</v>
      </c>
      <c r="AT6" s="219" t="str">
        <f>IF($B6="","",AQ6*AS6)</f>
        <v/>
      </c>
      <c r="AU6" s="213"/>
      <c r="AV6" s="213"/>
      <c r="AW6" s="219" t="str">
        <f>IF(AT6="","",AT6/SUM($C$6:$C$9))</f>
        <v/>
      </c>
      <c r="AX6" s="213"/>
      <c r="AY6" s="221"/>
    </row>
    <row r="7" spans="1:51" s="6" customFormat="1" ht="13.2" customHeight="1" x14ac:dyDescent="0.25">
      <c r="A7" s="129" t="str">
        <f>IF(วันทำงาน!A7&lt;&gt;"",วันทำงาน!A7,"")</f>
        <v/>
      </c>
      <c r="B7" s="129" t="str">
        <f>IF(วันทำงาน!B7&lt;&gt;"",วันทำงาน!B7,"")</f>
        <v/>
      </c>
      <c r="C7" s="129" t="str">
        <f t="shared" ref="C7:C14" si="0">IF(B7&lt;&gt;"",1,"")</f>
        <v/>
      </c>
      <c r="D7" s="129" t="str">
        <f>IF(วันทำงาน!C7&lt;&gt;"",วันทำงาน!C7,"")</f>
        <v/>
      </c>
      <c r="E7" s="130" t="str">
        <f>IF(วันทำงาน!D7&lt;&gt;"",วันทำงาน!D7,"")</f>
        <v/>
      </c>
      <c r="F7" s="93" t="str">
        <f>IF(วันทำงาน!E7&lt;&gt;"",วันทำงาน!E7,"")</f>
        <v/>
      </c>
      <c r="G7" s="129" t="str">
        <f>IF(วันทำงาน!F7&lt;&gt;"",วันทำงาน!F7,"")</f>
        <v/>
      </c>
      <c r="H7" s="141"/>
      <c r="I7" s="146"/>
      <c r="J7" s="146"/>
      <c r="K7" s="146"/>
      <c r="L7" s="163"/>
      <c r="M7" s="147"/>
      <c r="N7" s="146"/>
      <c r="O7" s="146"/>
      <c r="P7" s="146"/>
      <c r="Q7" s="146"/>
      <c r="R7" s="129" t="str">
        <f>IF(วันทำงาน!J7&lt;&gt;"",วันทำงาน!J7,"")</f>
        <v/>
      </c>
      <c r="S7" s="129">
        <f>IF(วันทำงาน!K7&lt;&gt;"",วันทำงาน!K7,"")</f>
        <v>0</v>
      </c>
      <c r="T7" s="162" t="str">
        <f>IF(วันทำงาน!AZ7&lt;&gt;"",IF(วันทำงาน!AZ7&gt;S7,S7,วันทำงาน!AZ7),"")</f>
        <v/>
      </c>
      <c r="U7" s="110"/>
      <c r="V7" s="110"/>
      <c r="W7" s="109"/>
      <c r="X7" s="196"/>
      <c r="Y7" s="192"/>
      <c r="Z7" s="155"/>
      <c r="AA7" s="155"/>
      <c r="AB7" s="186" t="str">
        <f t="shared" ref="AB7:AB14" si="1">IF(B7="","",Y7*AA7)</f>
        <v/>
      </c>
      <c r="AC7" s="146"/>
      <c r="AD7" s="146"/>
      <c r="AE7" s="186" t="str">
        <f>IF(B7="","",AE$6)</f>
        <v/>
      </c>
      <c r="AF7" s="146"/>
      <c r="AG7" s="189"/>
      <c r="AH7" s="192"/>
      <c r="AI7" s="155"/>
      <c r="AJ7" s="155"/>
      <c r="AK7" s="186" t="str">
        <f t="shared" ref="AK7:AK9" si="2">IF(K7="","",AH7*AJ7)</f>
        <v/>
      </c>
      <c r="AL7" s="146"/>
      <c r="AM7" s="146"/>
      <c r="AN7" s="186" t="str">
        <f>IF(K7="","",AN$6)</f>
        <v/>
      </c>
      <c r="AO7" s="146"/>
      <c r="AP7" s="189"/>
      <c r="AQ7" s="192"/>
      <c r="AR7" s="155"/>
      <c r="AS7" s="155"/>
      <c r="AT7" s="186" t="str">
        <f t="shared" ref="AT7:AT9" si="3">IF(T7="","",AQ7*AS7)</f>
        <v/>
      </c>
      <c r="AU7" s="146"/>
      <c r="AV7" s="146"/>
      <c r="AW7" s="186" t="str">
        <f>IF(T7="","",AW$6)</f>
        <v/>
      </c>
      <c r="AX7" s="146"/>
      <c r="AY7" s="189"/>
    </row>
    <row r="8" spans="1:51" s="6" customFormat="1" ht="13.2" customHeight="1" x14ac:dyDescent="0.25">
      <c r="A8" s="129" t="str">
        <f>IF(วันทำงาน!A8&lt;&gt;"",วันทำงาน!A8,"")</f>
        <v/>
      </c>
      <c r="B8" s="129" t="str">
        <f>IF(วันทำงาน!B8&lt;&gt;"",วันทำงาน!B8,"")</f>
        <v/>
      </c>
      <c r="C8" s="129" t="str">
        <f t="shared" si="0"/>
        <v/>
      </c>
      <c r="D8" s="129" t="str">
        <f>IF(วันทำงาน!C8&lt;&gt;"",วันทำงาน!C8,"")</f>
        <v/>
      </c>
      <c r="E8" s="130" t="str">
        <f>IF(วันทำงาน!D8&lt;&gt;"",วันทำงาน!D8,"")</f>
        <v/>
      </c>
      <c r="F8" s="93" t="str">
        <f>IF(วันทำงาน!E8&lt;&gt;"",วันทำงาน!E8,"")</f>
        <v/>
      </c>
      <c r="G8" s="129" t="str">
        <f>IF(วันทำงาน!F8&lt;&gt;"",วันทำงาน!F8,"")</f>
        <v/>
      </c>
      <c r="H8" s="141"/>
      <c r="I8" s="146"/>
      <c r="J8" s="146"/>
      <c r="K8" s="146"/>
      <c r="L8" s="163"/>
      <c r="M8" s="147"/>
      <c r="N8" s="146"/>
      <c r="O8" s="146"/>
      <c r="P8" s="146"/>
      <c r="Q8" s="146"/>
      <c r="R8" s="129" t="str">
        <f>IF(วันทำงาน!J8&lt;&gt;"",วันทำงาน!J8,"")</f>
        <v/>
      </c>
      <c r="S8" s="129">
        <f>IF(วันทำงาน!K8&lt;&gt;"",วันทำงาน!K8,"")</f>
        <v>0</v>
      </c>
      <c r="T8" s="162" t="str">
        <f>IF(วันทำงาน!AZ8&lt;&gt;"",IF(วันทำงาน!AZ8&gt;S8,S8,วันทำงาน!AZ8),"")</f>
        <v/>
      </c>
      <c r="U8" s="110"/>
      <c r="V8" s="110"/>
      <c r="W8" s="109"/>
      <c r="X8" s="196"/>
      <c r="Y8" s="192"/>
      <c r="Z8" s="155"/>
      <c r="AA8" s="155"/>
      <c r="AB8" s="186" t="str">
        <f t="shared" si="1"/>
        <v/>
      </c>
      <c r="AC8" s="146"/>
      <c r="AD8" s="146"/>
      <c r="AE8" s="186" t="str">
        <f t="shared" ref="AE8:AE9" si="4">IF(B8="","",AE$6)</f>
        <v/>
      </c>
      <c r="AF8" s="146"/>
      <c r="AG8" s="189"/>
      <c r="AH8" s="192"/>
      <c r="AI8" s="155"/>
      <c r="AJ8" s="155"/>
      <c r="AK8" s="186" t="str">
        <f t="shared" si="2"/>
        <v/>
      </c>
      <c r="AL8" s="146"/>
      <c r="AM8" s="146"/>
      <c r="AN8" s="186" t="str">
        <f t="shared" ref="AN8:AN9" si="5">IF(K8="","",AN$6)</f>
        <v/>
      </c>
      <c r="AO8" s="146"/>
      <c r="AP8" s="189"/>
      <c r="AQ8" s="192"/>
      <c r="AR8" s="155"/>
      <c r="AS8" s="155"/>
      <c r="AT8" s="186" t="str">
        <f t="shared" si="3"/>
        <v/>
      </c>
      <c r="AU8" s="146"/>
      <c r="AV8" s="146"/>
      <c r="AW8" s="186" t="str">
        <f t="shared" ref="AW8:AW9" si="6">IF(T8="","",AW$6)</f>
        <v/>
      </c>
      <c r="AX8" s="146"/>
      <c r="AY8" s="189"/>
    </row>
    <row r="9" spans="1:51" s="6" customFormat="1" ht="13.2" customHeight="1" x14ac:dyDescent="0.25">
      <c r="A9" s="129" t="str">
        <f>IF(วันทำงาน!A9&lt;&gt;"",วันทำงาน!A9,"")</f>
        <v/>
      </c>
      <c r="B9" s="129" t="str">
        <f>IF(วันทำงาน!B9&lt;&gt;"",วันทำงาน!B9,"")</f>
        <v/>
      </c>
      <c r="C9" s="129" t="str">
        <f t="shared" si="0"/>
        <v/>
      </c>
      <c r="D9" s="129" t="str">
        <f>IF(วันทำงาน!C9&lt;&gt;"",วันทำงาน!C9,"")</f>
        <v/>
      </c>
      <c r="E9" s="130" t="str">
        <f>IF(วันทำงาน!D9&lt;&gt;"",วันทำงาน!D9,"")</f>
        <v/>
      </c>
      <c r="F9" s="93" t="str">
        <f>IF(วันทำงาน!E9&lt;&gt;"",วันทำงาน!E9,"")</f>
        <v/>
      </c>
      <c r="G9" s="129" t="str">
        <f>IF(วันทำงาน!F9&lt;&gt;"",วันทำงาน!F9,"")</f>
        <v/>
      </c>
      <c r="H9" s="141"/>
      <c r="I9" s="146"/>
      <c r="J9" s="146"/>
      <c r="K9" s="146"/>
      <c r="L9" s="163"/>
      <c r="M9" s="147"/>
      <c r="N9" s="146"/>
      <c r="O9" s="146"/>
      <c r="P9" s="146"/>
      <c r="Q9" s="146"/>
      <c r="R9" s="129" t="str">
        <f>IF(วันทำงาน!J9&lt;&gt;"",วันทำงาน!J9,"")</f>
        <v/>
      </c>
      <c r="S9" s="129">
        <f>IF(วันทำงาน!K9&lt;&gt;"",วันทำงาน!K9,"")</f>
        <v>0</v>
      </c>
      <c r="T9" s="162" t="str">
        <f>IF(วันทำงาน!AZ9&lt;&gt;"",IF(วันทำงาน!AZ9&gt;S9,S9,วันทำงาน!AZ9),"")</f>
        <v/>
      </c>
      <c r="U9" s="110"/>
      <c r="V9" s="110"/>
      <c r="W9" s="109"/>
      <c r="X9" s="196"/>
      <c r="Y9" s="192"/>
      <c r="Z9" s="155"/>
      <c r="AA9" s="155"/>
      <c r="AB9" s="186" t="str">
        <f t="shared" si="1"/>
        <v/>
      </c>
      <c r="AC9" s="146"/>
      <c r="AD9" s="146"/>
      <c r="AE9" s="186" t="str">
        <f t="shared" si="4"/>
        <v/>
      </c>
      <c r="AF9" s="146"/>
      <c r="AG9" s="189"/>
      <c r="AH9" s="192"/>
      <c r="AI9" s="155"/>
      <c r="AJ9" s="155"/>
      <c r="AK9" s="186" t="str">
        <f t="shared" si="2"/>
        <v/>
      </c>
      <c r="AL9" s="146"/>
      <c r="AM9" s="146"/>
      <c r="AN9" s="186" t="str">
        <f t="shared" si="5"/>
        <v/>
      </c>
      <c r="AO9" s="146"/>
      <c r="AP9" s="189"/>
      <c r="AQ9" s="192"/>
      <c r="AR9" s="155"/>
      <c r="AS9" s="155"/>
      <c r="AT9" s="186" t="str">
        <f t="shared" si="3"/>
        <v/>
      </c>
      <c r="AU9" s="146"/>
      <c r="AV9" s="146"/>
      <c r="AW9" s="186" t="str">
        <f t="shared" si="6"/>
        <v/>
      </c>
      <c r="AX9" s="146"/>
      <c r="AY9" s="189"/>
    </row>
    <row r="10" spans="1:51" s="6" customFormat="1" ht="13.2" customHeight="1" x14ac:dyDescent="0.25">
      <c r="A10" s="129" t="str">
        <f>IF(วันทำงาน!A10&lt;&gt;"",วันทำงาน!A10,"")</f>
        <v/>
      </c>
      <c r="B10" s="129" t="str">
        <f>IF(วันทำงาน!B10&lt;&gt;"",วันทำงาน!B10,"")</f>
        <v/>
      </c>
      <c r="C10" s="129" t="str">
        <f t="shared" si="0"/>
        <v/>
      </c>
      <c r="D10" s="129" t="str">
        <f>IF(วันทำงาน!C10&lt;&gt;"",วันทำงาน!C10,"")</f>
        <v/>
      </c>
      <c r="E10" s="130" t="str">
        <f>IF(วันทำงาน!D10&lt;&gt;"",วันทำงาน!D10,"")</f>
        <v/>
      </c>
      <c r="F10" s="93" t="str">
        <f>IF(วันทำงาน!E10&lt;&gt;"",วันทำงาน!E10,"")</f>
        <v/>
      </c>
      <c r="G10" s="129" t="str">
        <f>IF(วันทำงาน!F10&lt;&gt;"",วันทำงาน!F10,"")</f>
        <v/>
      </c>
      <c r="H10" s="141"/>
      <c r="I10" s="146"/>
      <c r="J10" s="146"/>
      <c r="K10" s="146"/>
      <c r="L10" s="163"/>
      <c r="M10" s="147"/>
      <c r="N10" s="146"/>
      <c r="O10" s="146"/>
      <c r="P10" s="146"/>
      <c r="Q10" s="146"/>
      <c r="R10" s="129" t="str">
        <f>IF(วันทำงาน!J10&lt;&gt;"",วันทำงาน!J10,"")</f>
        <v/>
      </c>
      <c r="S10" s="129">
        <f>IF(วันทำงาน!K10&lt;&gt;"",วันทำงาน!K10,"")</f>
        <v>0</v>
      </c>
      <c r="T10" s="162" t="str">
        <f>IF(วันทำงาน!AZ10&lt;&gt;"",IF(วันทำงาน!AZ10&gt;S10,S10,วันทำงาน!AZ10),"")</f>
        <v/>
      </c>
      <c r="U10" s="110"/>
      <c r="V10" s="110">
        <f>SUMIF(X$15:X$63,"P",V$15:V$63)</f>
        <v>0</v>
      </c>
      <c r="W10" s="253" t="s">
        <v>71</v>
      </c>
      <c r="X10" s="195"/>
      <c r="Y10" s="192">
        <f>SUMIF($X$15:$X$63,"P",Y$15:Y$63)</f>
        <v>0</v>
      </c>
      <c r="Z10" s="155"/>
      <c r="AA10" s="155">
        <f>เงื่อนไข!G$6</f>
        <v>2.5000000000000001E-3</v>
      </c>
      <c r="AB10" s="186" t="str">
        <f>IF($B10="","",Y10*AA10)</f>
        <v/>
      </c>
      <c r="AC10" s="146"/>
      <c r="AD10" s="146"/>
      <c r="AE10" s="186" t="str">
        <f>IF($B10="","",AB10/SUM($C$10:$C$14))</f>
        <v/>
      </c>
      <c r="AF10" s="146"/>
      <c r="AG10" s="189"/>
      <c r="AH10" s="192">
        <f>SUMIF($X$15:$X$63,"P",AH$15:AH$63)</f>
        <v>0</v>
      </c>
      <c r="AI10" s="155"/>
      <c r="AJ10" s="155">
        <f>เงื่อนไข!K$6</f>
        <v>2.5000000000000001E-3</v>
      </c>
      <c r="AK10" s="186" t="str">
        <f>IF($B10="","",AH10*AJ10)</f>
        <v/>
      </c>
      <c r="AL10" s="146"/>
      <c r="AM10" s="146"/>
      <c r="AN10" s="186" t="str">
        <f>IF($B10="","",AK10/SUM($C$10:$C$14))</f>
        <v/>
      </c>
      <c r="AO10" s="146"/>
      <c r="AP10" s="189"/>
      <c r="AQ10" s="192">
        <f>SUMIF($X$15:$X$63,"P",AQ$15:AQ$63)</f>
        <v>0</v>
      </c>
      <c r="AR10" s="155"/>
      <c r="AS10" s="155">
        <f>เงื่อนไข!O$6</f>
        <v>2.5000000000000001E-3</v>
      </c>
      <c r="AT10" s="186" t="str">
        <f>IF($B10="","",AQ10*AS10)</f>
        <v/>
      </c>
      <c r="AU10" s="146"/>
      <c r="AV10" s="146"/>
      <c r="AW10" s="186" t="str">
        <f>IF($B10="","",AT10/SUM($C$10:$C$14))</f>
        <v/>
      </c>
      <c r="AX10" s="146"/>
      <c r="AY10" s="189"/>
    </row>
    <row r="11" spans="1:51" s="6" customFormat="1" ht="13.2" customHeight="1" x14ac:dyDescent="0.25">
      <c r="A11" s="129" t="str">
        <f>IF(วันทำงาน!A11&lt;&gt;"",วันทำงาน!A11,"")</f>
        <v/>
      </c>
      <c r="B11" s="129" t="str">
        <f>IF(วันทำงาน!B11&lt;&gt;"",วันทำงาน!B11,"")</f>
        <v/>
      </c>
      <c r="C11" s="129" t="str">
        <f t="shared" si="0"/>
        <v/>
      </c>
      <c r="D11" s="129" t="str">
        <f>IF(วันทำงาน!C11&lt;&gt;"",วันทำงาน!C11,"")</f>
        <v/>
      </c>
      <c r="E11" s="130" t="str">
        <f>IF(วันทำงาน!D11&lt;&gt;"",วันทำงาน!D11,"")</f>
        <v/>
      </c>
      <c r="F11" s="93" t="str">
        <f>IF(วันทำงาน!E11&lt;&gt;"",วันทำงาน!E11,"")</f>
        <v/>
      </c>
      <c r="G11" s="129" t="str">
        <f>IF(วันทำงาน!F11&lt;&gt;"",วันทำงาน!F11,"")</f>
        <v/>
      </c>
      <c r="H11" s="141"/>
      <c r="I11" s="146"/>
      <c r="J11" s="146"/>
      <c r="K11" s="146"/>
      <c r="L11" s="163"/>
      <c r="M11" s="147"/>
      <c r="N11" s="146"/>
      <c r="O11" s="146"/>
      <c r="P11" s="146"/>
      <c r="Q11" s="146"/>
      <c r="R11" s="129" t="str">
        <f>IF(วันทำงาน!J11&lt;&gt;"",วันทำงาน!J11,"")</f>
        <v/>
      </c>
      <c r="S11" s="129">
        <f>IF(วันทำงาน!K11&lt;&gt;"",วันทำงาน!K11,"")</f>
        <v>0</v>
      </c>
      <c r="T11" s="162" t="str">
        <f>IF(วันทำงาน!AZ11&lt;&gt;"",IF(วันทำงาน!AZ11&gt;S11,S11,วันทำงาน!AZ11),"")</f>
        <v/>
      </c>
      <c r="U11" s="110"/>
      <c r="V11" s="110"/>
      <c r="W11" s="109"/>
      <c r="X11" s="196"/>
      <c r="Y11" s="192"/>
      <c r="Z11" s="155"/>
      <c r="AA11" s="155"/>
      <c r="AB11" s="186" t="str">
        <f t="shared" si="1"/>
        <v/>
      </c>
      <c r="AC11" s="146"/>
      <c r="AD11" s="146"/>
      <c r="AE11" s="186" t="str">
        <f>IF(B11="","",AE$10)</f>
        <v/>
      </c>
      <c r="AF11" s="146"/>
      <c r="AG11" s="189"/>
      <c r="AH11" s="192"/>
      <c r="AI11" s="155"/>
      <c r="AJ11" s="155"/>
      <c r="AK11" s="186" t="str">
        <f t="shared" ref="AK11:AK14" si="7">IF(K11="","",AH11*AJ11)</f>
        <v/>
      </c>
      <c r="AL11" s="146"/>
      <c r="AM11" s="146"/>
      <c r="AN11" s="186" t="str">
        <f>IF(K11="","",AN$10)</f>
        <v/>
      </c>
      <c r="AO11" s="146"/>
      <c r="AP11" s="189"/>
      <c r="AQ11" s="192"/>
      <c r="AR11" s="155"/>
      <c r="AS11" s="155"/>
      <c r="AT11" s="186" t="str">
        <f t="shared" ref="AT11:AT14" si="8">IF(T11="","",AQ11*AS11)</f>
        <v/>
      </c>
      <c r="AU11" s="146"/>
      <c r="AV11" s="146"/>
      <c r="AW11" s="186" t="str">
        <f>IF(T11="","",AW$10)</f>
        <v/>
      </c>
      <c r="AX11" s="146"/>
      <c r="AY11" s="189"/>
    </row>
    <row r="12" spans="1:51" s="6" customFormat="1" ht="13.2" customHeight="1" x14ac:dyDescent="0.25">
      <c r="A12" s="129" t="str">
        <f>IF(วันทำงาน!A12&lt;&gt;"",วันทำงาน!A12,"")</f>
        <v/>
      </c>
      <c r="B12" s="129" t="str">
        <f>IF(วันทำงาน!B12&lt;&gt;"",วันทำงาน!B12,"")</f>
        <v/>
      </c>
      <c r="C12" s="129" t="str">
        <f t="shared" si="0"/>
        <v/>
      </c>
      <c r="D12" s="129" t="str">
        <f>IF(วันทำงาน!C12&lt;&gt;"",วันทำงาน!C12,"")</f>
        <v/>
      </c>
      <c r="E12" s="130" t="str">
        <f>IF(วันทำงาน!D12&lt;&gt;"",วันทำงาน!D12,"")</f>
        <v/>
      </c>
      <c r="F12" s="93" t="str">
        <f>IF(วันทำงาน!E12&lt;&gt;"",วันทำงาน!E12,"")</f>
        <v/>
      </c>
      <c r="G12" s="129" t="str">
        <f>IF(วันทำงาน!F12&lt;&gt;"",วันทำงาน!F12,"")</f>
        <v/>
      </c>
      <c r="H12" s="141"/>
      <c r="I12" s="146"/>
      <c r="J12" s="146"/>
      <c r="K12" s="146"/>
      <c r="L12" s="163"/>
      <c r="M12" s="147"/>
      <c r="N12" s="146"/>
      <c r="O12" s="146"/>
      <c r="P12" s="146"/>
      <c r="Q12" s="146"/>
      <c r="R12" s="129" t="str">
        <f>IF(วันทำงาน!J12&lt;&gt;"",วันทำงาน!J12,"")</f>
        <v/>
      </c>
      <c r="S12" s="129">
        <f>IF(วันทำงาน!K12&lt;&gt;"",วันทำงาน!K12,"")</f>
        <v>0</v>
      </c>
      <c r="T12" s="162" t="str">
        <f>IF(วันทำงาน!AZ12&lt;&gt;"",IF(วันทำงาน!AZ12&gt;S12,S12,วันทำงาน!AZ12),"")</f>
        <v/>
      </c>
      <c r="U12" s="110"/>
      <c r="V12" s="110"/>
      <c r="W12" s="109"/>
      <c r="X12" s="196"/>
      <c r="Y12" s="193"/>
      <c r="Z12" s="155"/>
      <c r="AA12" s="155"/>
      <c r="AB12" s="186" t="str">
        <f t="shared" si="1"/>
        <v/>
      </c>
      <c r="AC12" s="146"/>
      <c r="AD12" s="146"/>
      <c r="AE12" s="186" t="str">
        <f t="shared" ref="AE12:AE14" si="9">IF(B12="","",AE$10)</f>
        <v/>
      </c>
      <c r="AF12" s="146"/>
      <c r="AG12" s="189"/>
      <c r="AH12" s="193"/>
      <c r="AI12" s="155"/>
      <c r="AJ12" s="155"/>
      <c r="AK12" s="186" t="str">
        <f t="shared" si="7"/>
        <v/>
      </c>
      <c r="AL12" s="146"/>
      <c r="AM12" s="146"/>
      <c r="AN12" s="186" t="str">
        <f t="shared" ref="AN12:AN14" si="10">IF(K12="","",AN$10)</f>
        <v/>
      </c>
      <c r="AO12" s="146"/>
      <c r="AP12" s="189"/>
      <c r="AQ12" s="193"/>
      <c r="AR12" s="155"/>
      <c r="AS12" s="155"/>
      <c r="AT12" s="186" t="str">
        <f t="shared" si="8"/>
        <v/>
      </c>
      <c r="AU12" s="146"/>
      <c r="AV12" s="146"/>
      <c r="AW12" s="186" t="str">
        <f t="shared" ref="AW12:AW14" si="11">IF(T12="","",AW$10)</f>
        <v/>
      </c>
      <c r="AX12" s="146"/>
      <c r="AY12" s="189"/>
    </row>
    <row r="13" spans="1:51" s="6" customFormat="1" ht="13.2" customHeight="1" x14ac:dyDescent="0.25">
      <c r="A13" s="129" t="str">
        <f>IF(วันทำงาน!A13&lt;&gt;"",วันทำงาน!A13,"")</f>
        <v/>
      </c>
      <c r="B13" s="129" t="str">
        <f>IF(วันทำงาน!B13&lt;&gt;"",วันทำงาน!B13,"")</f>
        <v/>
      </c>
      <c r="C13" s="129" t="str">
        <f t="shared" si="0"/>
        <v/>
      </c>
      <c r="D13" s="129" t="str">
        <f>IF(วันทำงาน!C13&lt;&gt;"",วันทำงาน!C13,"")</f>
        <v/>
      </c>
      <c r="E13" s="130" t="str">
        <f>IF(วันทำงาน!D13&lt;&gt;"",วันทำงาน!D13,"")</f>
        <v/>
      </c>
      <c r="F13" s="93" t="str">
        <f>IF(วันทำงาน!E13&lt;&gt;"",วันทำงาน!E13,"")</f>
        <v/>
      </c>
      <c r="G13" s="129" t="str">
        <f>IF(วันทำงาน!F13&lt;&gt;"",วันทำงาน!F13,"")</f>
        <v/>
      </c>
      <c r="H13" s="141"/>
      <c r="I13" s="146"/>
      <c r="J13" s="146"/>
      <c r="K13" s="146"/>
      <c r="L13" s="163"/>
      <c r="M13" s="147"/>
      <c r="N13" s="146"/>
      <c r="O13" s="146"/>
      <c r="P13" s="146"/>
      <c r="Q13" s="146"/>
      <c r="R13" s="129" t="str">
        <f>IF(วันทำงาน!J13&lt;&gt;"",วันทำงาน!J13,"")</f>
        <v/>
      </c>
      <c r="S13" s="129">
        <f>IF(วันทำงาน!K13&lt;&gt;"",วันทำงาน!K13,"")</f>
        <v>0</v>
      </c>
      <c r="T13" s="162" t="str">
        <f>IF(วันทำงาน!AZ13&lt;&gt;"",IF(วันทำงาน!AZ13&gt;S13,S13,วันทำงาน!AZ13),"")</f>
        <v/>
      </c>
      <c r="U13" s="110"/>
      <c r="V13" s="110"/>
      <c r="W13" s="109"/>
      <c r="X13" s="196"/>
      <c r="Y13" s="193"/>
      <c r="Z13" s="155"/>
      <c r="AA13" s="155"/>
      <c r="AB13" s="186" t="str">
        <f t="shared" si="1"/>
        <v/>
      </c>
      <c r="AC13" s="146"/>
      <c r="AD13" s="146"/>
      <c r="AE13" s="186" t="str">
        <f t="shared" si="9"/>
        <v/>
      </c>
      <c r="AF13" s="146"/>
      <c r="AG13" s="189"/>
      <c r="AH13" s="193"/>
      <c r="AI13" s="155"/>
      <c r="AJ13" s="155"/>
      <c r="AK13" s="186" t="str">
        <f t="shared" si="7"/>
        <v/>
      </c>
      <c r="AL13" s="146"/>
      <c r="AM13" s="146"/>
      <c r="AN13" s="186" t="str">
        <f t="shared" si="10"/>
        <v/>
      </c>
      <c r="AO13" s="146"/>
      <c r="AP13" s="189"/>
      <c r="AQ13" s="193"/>
      <c r="AR13" s="155"/>
      <c r="AS13" s="155"/>
      <c r="AT13" s="186" t="str">
        <f t="shared" si="8"/>
        <v/>
      </c>
      <c r="AU13" s="146"/>
      <c r="AV13" s="146"/>
      <c r="AW13" s="186" t="str">
        <f t="shared" si="11"/>
        <v/>
      </c>
      <c r="AX13" s="146"/>
      <c r="AY13" s="189"/>
    </row>
    <row r="14" spans="1:51" s="6" customFormat="1" ht="13.2" customHeight="1" x14ac:dyDescent="0.25">
      <c r="A14" s="129" t="str">
        <f>IF(วันทำงาน!A14&lt;&gt;"",วันทำงาน!A14,"")</f>
        <v/>
      </c>
      <c r="B14" s="129" t="str">
        <f>IF(วันทำงาน!B14&lt;&gt;"",วันทำงาน!B14,"")</f>
        <v/>
      </c>
      <c r="C14" s="129" t="str">
        <f t="shared" si="0"/>
        <v/>
      </c>
      <c r="D14" s="129" t="str">
        <f>IF(วันทำงาน!C14&lt;&gt;"",วันทำงาน!C14,"")</f>
        <v/>
      </c>
      <c r="E14" s="130" t="str">
        <f>IF(วันทำงาน!D14&lt;&gt;"",วันทำงาน!D14,"")</f>
        <v/>
      </c>
      <c r="F14" s="93" t="str">
        <f>IF(วันทำงาน!E14&lt;&gt;"",วันทำงาน!E14,"")</f>
        <v/>
      </c>
      <c r="G14" s="129" t="str">
        <f>IF(วันทำงาน!F14&lt;&gt;"",วันทำงาน!F14,"")</f>
        <v/>
      </c>
      <c r="H14" s="141"/>
      <c r="I14" s="146"/>
      <c r="J14" s="146"/>
      <c r="K14" s="146"/>
      <c r="L14" s="163"/>
      <c r="M14" s="147"/>
      <c r="N14" s="146"/>
      <c r="O14" s="146"/>
      <c r="P14" s="146"/>
      <c r="Q14" s="146"/>
      <c r="R14" s="129" t="str">
        <f>IF(วันทำงาน!J14&lt;&gt;"",วันทำงาน!J14,"")</f>
        <v/>
      </c>
      <c r="S14" s="129">
        <f>IF(วันทำงาน!K14&lt;&gt;"",วันทำงาน!K14,"")</f>
        <v>0</v>
      </c>
      <c r="T14" s="162" t="str">
        <f>IF(วันทำงาน!AZ14&lt;&gt;"",IF(วันทำงาน!AZ14&gt;S14,S14,วันทำงาน!AZ14),"")</f>
        <v/>
      </c>
      <c r="U14" s="110"/>
      <c r="V14" s="110"/>
      <c r="W14" s="109"/>
      <c r="X14" s="196"/>
      <c r="Y14" s="193"/>
      <c r="Z14" s="155"/>
      <c r="AA14" s="155"/>
      <c r="AB14" s="186" t="str">
        <f t="shared" si="1"/>
        <v/>
      </c>
      <c r="AC14" s="146"/>
      <c r="AD14" s="146"/>
      <c r="AE14" s="186" t="str">
        <f t="shared" si="9"/>
        <v/>
      </c>
      <c r="AF14" s="146"/>
      <c r="AG14" s="189"/>
      <c r="AH14" s="193"/>
      <c r="AI14" s="155"/>
      <c r="AJ14" s="155"/>
      <c r="AK14" s="186" t="str">
        <f t="shared" si="7"/>
        <v/>
      </c>
      <c r="AL14" s="146"/>
      <c r="AM14" s="146"/>
      <c r="AN14" s="186" t="str">
        <f t="shared" si="10"/>
        <v/>
      </c>
      <c r="AO14" s="146"/>
      <c r="AP14" s="189"/>
      <c r="AQ14" s="193"/>
      <c r="AR14" s="155"/>
      <c r="AS14" s="155"/>
      <c r="AT14" s="186" t="str">
        <f t="shared" si="8"/>
        <v/>
      </c>
      <c r="AU14" s="146"/>
      <c r="AV14" s="146"/>
      <c r="AW14" s="186" t="str">
        <f t="shared" si="11"/>
        <v/>
      </c>
      <c r="AX14" s="146"/>
      <c r="AY14" s="189"/>
    </row>
    <row r="15" spans="1:51" s="6" customFormat="1" ht="13.2" customHeight="1" x14ac:dyDescent="0.25">
      <c r="A15" s="129" t="str">
        <f>IF(วันทำงาน!A15&lt;&gt;"",วันทำงาน!A15,"")</f>
        <v/>
      </c>
      <c r="B15" s="129" t="str">
        <f>IF(วันทำงาน!B15&lt;&gt;"",วันทำงาน!B15,"")</f>
        <v/>
      </c>
      <c r="C15" s="129"/>
      <c r="D15" s="129" t="str">
        <f>IF(วันทำงาน!C15&lt;&gt;"",วันทำงาน!C15,"")</f>
        <v/>
      </c>
      <c r="E15" s="130" t="str">
        <f>IF(วันทำงาน!D15&lt;&gt;"",วันทำงาน!D15,"")</f>
        <v/>
      </c>
      <c r="F15" s="93" t="str">
        <f>IF(วันทำงาน!E15&lt;&gt;"",วันทำงาน!E15,"")</f>
        <v/>
      </c>
      <c r="G15" s="129" t="str">
        <f>IF(วันทำงาน!F15&lt;&gt;"",วันทำงาน!F15,"")</f>
        <v/>
      </c>
      <c r="H15" s="141" t="str">
        <f>IF(F15="Salesman",วันทำงาน!G15,"")</f>
        <v/>
      </c>
      <c r="I15" s="146" t="str">
        <f>IF($H15="","",AB15/$R15*(100%-เงื่อนไข!$B$4))</f>
        <v/>
      </c>
      <c r="J15" s="146" t="str">
        <f>IF($H15="","",AK15/$R15*(100%-เงื่อนไข!$B$4))</f>
        <v/>
      </c>
      <c r="K15" s="146" t="str">
        <f>IF($H15="","",AT15/$R15*(100%-เงื่อนไข!$B$4))</f>
        <v/>
      </c>
      <c r="L15" s="146" t="str">
        <f>IF(H15="","",SUM(I15:K15))</f>
        <v/>
      </c>
      <c r="M15" s="147" t="str">
        <f>IF((OR(วันทำงาน!H15="",$F$1="")),"",IF(F15="Salesman",วันทำงาน!H15,""))</f>
        <v/>
      </c>
      <c r="N15" s="115">
        <f>IF($M15="",0,IF($X15="P",Y15*เงื่อนไข!$C$5,0))</f>
        <v>0</v>
      </c>
      <c r="O15" s="115">
        <f>IF($M15="",0,IF($X15="P",AH15*เงื่อนไข!$C$5,0))</f>
        <v>0</v>
      </c>
      <c r="P15" s="146">
        <f>IF($M15="",0,IF($X15="P",AQ15*เงื่อนไข!$C$5,0))</f>
        <v>0</v>
      </c>
      <c r="Q15" s="146">
        <f>IF(M15="",0,SUM(N15:P15))</f>
        <v>0</v>
      </c>
      <c r="R15" s="129" t="str">
        <f>IF(วันทำงาน!J15&lt;&gt;"",วันทำงาน!J15,"")</f>
        <v/>
      </c>
      <c r="S15" s="129">
        <f>IF(วันทำงาน!K15&lt;&gt;"",วันทำงาน!K15,"")</f>
        <v>0</v>
      </c>
      <c r="T15" s="162" t="str">
        <f>IF(วันทำงาน!AZ15&lt;&gt;"",IF(วันทำงาน!AZ15&gt;S15,S15,วันทำงาน!AZ15),"")</f>
        <v/>
      </c>
      <c r="U15" s="110" t="str">
        <f>IF(A15="","",_xlfn.IFNA(VLOOKUP($F15,เงื่อนไข!$A$4:$P$7,3,0),0))</f>
        <v/>
      </c>
      <c r="V15" s="110">
        <f>SUM(Y15,AH15,AQ15)</f>
        <v>0</v>
      </c>
      <c r="W15" s="109" t="str">
        <f>IF((OR(U15=0,U15="")),"",V15/U15)</f>
        <v/>
      </c>
      <c r="X15" s="196" t="str">
        <f>IF((AND(F15="Salesman",W15&gt;=80%)),"P","")</f>
        <v/>
      </c>
      <c r="Y15" s="193">
        <f>วันทำงาน!AQ15</f>
        <v>0</v>
      </c>
      <c r="Z15" s="155"/>
      <c r="AA15" s="155">
        <f>IF($W15="",0,IF($W15&gt;=100%,เงื่อนไข!$H$4,IF($W15&gt;=80%,เงื่อนไข!$G$4,IF($W15&gt;=50%,เงื่อนไข!$F$4,IF($W15&lt;50%,เงื่อนไข!$E$4)))))</f>
        <v>0</v>
      </c>
      <c r="AB15" s="186">
        <f>Y15*AA15</f>
        <v>0</v>
      </c>
      <c r="AC15" s="146">
        <f>IF(AB15=0,0,AB15/$R15)</f>
        <v>0</v>
      </c>
      <c r="AD15" s="182">
        <f>IF(AB15=0,0,AB15/$R15*เงื่อนไข!$B$4)</f>
        <v>0</v>
      </c>
      <c r="AE15" s="188">
        <f>IF($F15="Trainer Rollout",VLOOKUP($B15,$M$15:$P$63,2,0),IF($F15="Driver",VLOOKUP($B15,$H$15:$K$63,2,0)*$S15,IF((AND(AC15=0,AD15=0)),0,(AC15*$T15)+(AD15*($S15-$T15)))))</f>
        <v>0</v>
      </c>
      <c r="AF15" s="182">
        <f>SUMIF(วันทำงาน!$F$67:$F$157,$B15,วันทำงาน!$J$67:$J$157)</f>
        <v>0</v>
      </c>
      <c r="AG15" s="190">
        <f>IF((AND($W15&gt;=100%,$W15&lt;&gt;"")),เงื่อนไข!$F$8*Y15/$V15,0)</f>
        <v>0</v>
      </c>
      <c r="AH15" s="188">
        <f>SUM(วันทำงาน!AR15:AT15,วันทำงาน!AV15:AX15)</f>
        <v>0</v>
      </c>
      <c r="AI15" s="155"/>
      <c r="AJ15" s="155">
        <f>IF($W15="",0,IF($W15&gt;=100%,เงื่อนไข!$L$4,IF($W15&gt;=80%,เงื่อนไข!$K$4,IF($W15&gt;=50%,เงื่อนไข!$J$4,IF($W15&lt;50%,เงื่อนไข!$I$4)))))</f>
        <v>0</v>
      </c>
      <c r="AK15" s="186">
        <f>AH15*AJ15</f>
        <v>0</v>
      </c>
      <c r="AL15" s="182">
        <f>IF(AK15=0,0,AK15/$R15)</f>
        <v>0</v>
      </c>
      <c r="AM15" s="182">
        <f>IF(AK15=0,0,AK15/$R15*เงื่อนไข!$B$4)</f>
        <v>0</v>
      </c>
      <c r="AN15" s="188">
        <f>IF($F15="Trainer Rollout",VLOOKUP($B15,$M$15:$P$63,3,0),IF($F15="Driver",VLOOKUP($B15,$H$15:$K$63,3,0)*$S15,IF((AND(AL15=0,AM15=0)),0,(AL15*$T15)+(AM15*($S15-$T15)))))</f>
        <v>0</v>
      </c>
      <c r="AO15" s="182">
        <f>SUMIF(วันทำงาน!$F$67:$F$157,$B15,วันทำงาน!$K$67:$K$157)</f>
        <v>0</v>
      </c>
      <c r="AP15" s="190">
        <f>IF((AND($W15&gt;=100%,$W15&lt;&gt;"")),เงื่อนไข!$F$8*AH15/$V15,0)</f>
        <v>0</v>
      </c>
      <c r="AQ15" s="193">
        <f>วันทำงาน!AU15</f>
        <v>0</v>
      </c>
      <c r="AR15" s="155"/>
      <c r="AS15" s="155">
        <f>IF(W15="",0,IF($W15&gt;=100%,เงื่อนไข!$P$4,IF($W15&gt;=80%,เงื่อนไข!$O$4,IF($W15&gt;=50%,เงื่อนไข!$N$4,IF($W15&lt;50%,เงื่อนไข!$M$4)))))</f>
        <v>0</v>
      </c>
      <c r="AT15" s="186">
        <f>AQ15*AS15</f>
        <v>0</v>
      </c>
      <c r="AU15" s="182">
        <f>IF(AT15=0,0,AT15/$R15)</f>
        <v>0</v>
      </c>
      <c r="AV15" s="182">
        <f>IF(AT15=0,0,AT15/$R15*เงื่อนไข!$B$4)</f>
        <v>0</v>
      </c>
      <c r="AW15" s="188">
        <f>IF($F15="Trainer Rollout",VLOOKUP($B15,$M$15:$P$63,4,0),IF($F15="Driver",VLOOKUP($B15,$H$15:$K$63,4,0)*$S15,IF((AND(AU15=0,AV15=0)),0,(AU15*$T15)+(AV15*($S15-$T15)))))</f>
        <v>0</v>
      </c>
      <c r="AX15" s="182">
        <f>SUMIF(วันทำงาน!$F$67:$F$157,$B15,วันทำงาน!$L$67:$L$157)</f>
        <v>0</v>
      </c>
      <c r="AY15" s="190">
        <f>IF((AND($W15&gt;=100%,$W15&lt;&gt;"")),เงื่อนไข!$F$8*AQ15/$V15,0)</f>
        <v>0</v>
      </c>
    </row>
    <row r="16" spans="1:51" s="6" customFormat="1" x14ac:dyDescent="0.25">
      <c r="A16" s="129" t="str">
        <f>IF(วันทำงาน!A16&lt;&gt;"",วันทำงาน!A16,"")</f>
        <v/>
      </c>
      <c r="B16" s="129" t="str">
        <f>IF(วันทำงาน!B16&lt;&gt;"",วันทำงาน!B16,"")</f>
        <v/>
      </c>
      <c r="C16" s="129"/>
      <c r="D16" s="129" t="str">
        <f>IF(วันทำงาน!C16&lt;&gt;"",วันทำงาน!C16,"")</f>
        <v/>
      </c>
      <c r="E16" s="130" t="str">
        <f>IF(วันทำงาน!D16&lt;&gt;"",วันทำงาน!D16,"")</f>
        <v/>
      </c>
      <c r="F16" s="93" t="str">
        <f>IF(วันทำงาน!E16&lt;&gt;"",วันทำงาน!E16,"")</f>
        <v/>
      </c>
      <c r="G16" s="129" t="str">
        <f>IF(วันทำงาน!F16&lt;&gt;"",วันทำงาน!F16,"")</f>
        <v/>
      </c>
      <c r="H16" s="141" t="str">
        <f>IF(F16="Salesman",วันทำงาน!G16,"")</f>
        <v/>
      </c>
      <c r="I16" s="146" t="str">
        <f>IF($H16="","",AB16/$R16*(100%-เงื่อนไข!$B$4))</f>
        <v/>
      </c>
      <c r="J16" s="146" t="str">
        <f>IF($H16="","",AK16/$R16*(100%-เงื่อนไข!$B$4))</f>
        <v/>
      </c>
      <c r="K16" s="146" t="str">
        <f>IF($H16="","",AT16/$R16*(100%-เงื่อนไข!$B$4))</f>
        <v/>
      </c>
      <c r="L16" s="146" t="str">
        <f t="shared" ref="L16:L63" si="12">IF(H16="","",SUM(I16:K16))</f>
        <v/>
      </c>
      <c r="M16" s="147" t="str">
        <f>IF((OR(วันทำงาน!H16="",$F$1="")),"",IF(F16="Salesman",วันทำงาน!H16,""))</f>
        <v/>
      </c>
      <c r="N16" s="115">
        <f>IF($M16="",0,IF($X16="P",Y16*เงื่อนไข!$C$5,0))</f>
        <v>0</v>
      </c>
      <c r="O16" s="115">
        <f>IF($M16="",0,IF($X16="P",AH16*เงื่อนไข!$C$5,0))</f>
        <v>0</v>
      </c>
      <c r="P16" s="146">
        <f>IF($M16="",0,IF($X16="P",AQ16*เงื่อนไข!$C$5,0))</f>
        <v>0</v>
      </c>
      <c r="Q16" s="146">
        <f t="shared" ref="Q16:Q63" si="13">IF(M16="",0,SUM(N16:P16))</f>
        <v>0</v>
      </c>
      <c r="R16" s="129" t="str">
        <f>IF(วันทำงาน!J16&lt;&gt;"",วันทำงาน!J16,"")</f>
        <v/>
      </c>
      <c r="S16" s="129">
        <f>IF(วันทำงาน!K16&lt;&gt;"",วันทำงาน!K16,"")</f>
        <v>0</v>
      </c>
      <c r="T16" s="162" t="str">
        <f>IF(วันทำงาน!AZ16&lt;&gt;"",IF(วันทำงาน!AZ16&gt;S16,S16,วันทำงาน!AZ16),"")</f>
        <v/>
      </c>
      <c r="U16" s="110" t="str">
        <f>IF(A16="","",_xlfn.IFNA(VLOOKUP($F16,เงื่อนไข!$A$4:$P$7,3,0),0))</f>
        <v/>
      </c>
      <c r="V16" s="110">
        <f t="shared" ref="V16:V63" si="14">SUM(Y16,AH16,AQ16)</f>
        <v>0</v>
      </c>
      <c r="W16" s="109" t="str">
        <f t="shared" ref="W16:W63" si="15">IF((OR(U16=0,U16="")),"",V16/U16)</f>
        <v/>
      </c>
      <c r="X16" s="196" t="str">
        <f t="shared" ref="X16:X63" si="16">IF((AND(F16="Salesman",W16&gt;=80%)),"P","")</f>
        <v/>
      </c>
      <c r="Y16" s="193">
        <f>วันทำงาน!AQ16</f>
        <v>0</v>
      </c>
      <c r="Z16" s="155"/>
      <c r="AA16" s="155">
        <f>IF($W16="",0,IF($W16&gt;=100%,เงื่อนไข!$H$4,IF($W16&gt;=80%,เงื่อนไข!$G$4,IF($W16&gt;=50%,เงื่อนไข!$F$4,IF($W16&lt;50%,เงื่อนไข!$E$4)))))</f>
        <v>0</v>
      </c>
      <c r="AB16" s="186">
        <f t="shared" ref="AB16:AB63" si="17">Y16*AA16</f>
        <v>0</v>
      </c>
      <c r="AC16" s="146">
        <f t="shared" ref="AC16:AC63" si="18">IF(AB16=0,0,AB16/$R16)</f>
        <v>0</v>
      </c>
      <c r="AD16" s="182">
        <f>IF(AB16=0,0,AB16/$R16*เงื่อนไข!$B$4)</f>
        <v>0</v>
      </c>
      <c r="AE16" s="188">
        <f t="shared" ref="AE16:AE63" si="19">IF($F16="Trainer Rollout",VLOOKUP($B16,$M$15:$P$63,2,0),IF($F16="Driver",VLOOKUP($B16,$H$15:$K$63,2,0)*$S16,IF((AND(AC16=0,AD16=0)),0,(AC16*$T16)+(AD16*($S16-$T16)))))</f>
        <v>0</v>
      </c>
      <c r="AF16" s="182">
        <f>SUMIF(วันทำงาน!$F$67:$F$157,$B16,วันทำงาน!$J$67:$J$157)</f>
        <v>0</v>
      </c>
      <c r="AG16" s="190">
        <f>IF((AND($W16&gt;=100%,$W16&lt;&gt;"")),เงื่อนไข!$F$8*Y16/$V16,0)</f>
        <v>0</v>
      </c>
      <c r="AH16" s="188">
        <f>SUM(วันทำงาน!AR16:AT16,วันทำงาน!AV16:AX16)</f>
        <v>0</v>
      </c>
      <c r="AI16" s="155"/>
      <c r="AJ16" s="155">
        <f>IF($W16="",0,IF($W16&gt;=100%,เงื่อนไข!$L$4,IF($W16&gt;=80%,เงื่อนไข!$K$4,IF($W16&gt;=50%,เงื่อนไข!$J$4,IF($W16&lt;50%,เงื่อนไข!$I$4)))))</f>
        <v>0</v>
      </c>
      <c r="AK16" s="186">
        <f t="shared" ref="AK16:AK63" si="20">AH16*AJ16</f>
        <v>0</v>
      </c>
      <c r="AL16" s="182">
        <f t="shared" ref="AL16:AL63" si="21">IF(AK16=0,0,AK16/$R16)</f>
        <v>0</v>
      </c>
      <c r="AM16" s="182">
        <f>IF(AK16=0,0,AK16/$R16*เงื่อนไข!$B$4)</f>
        <v>0</v>
      </c>
      <c r="AN16" s="188">
        <f t="shared" ref="AN16:AN63" si="22">IF($F16="Trainer Rollout",VLOOKUP($B16,$M$15:$P$63,3,0),IF($F16="Driver",VLOOKUP($B16,$H$15:$K$63,3,0)*$S16,IF((AND(AL16=0,AM16=0)),0,(AL16*$T16)+(AM16*($S16-$T16)))))</f>
        <v>0</v>
      </c>
      <c r="AO16" s="182">
        <f>SUMIF(วันทำงาน!$F$67:$F$157,$B16,วันทำงาน!$K$67:$K$157)</f>
        <v>0</v>
      </c>
      <c r="AP16" s="190">
        <f>IF((AND($W16&gt;=100%,$W16&lt;&gt;"")),เงื่อนไข!$F$8*AH16/$V16,0)</f>
        <v>0</v>
      </c>
      <c r="AQ16" s="193">
        <f>วันทำงาน!AU16</f>
        <v>0</v>
      </c>
      <c r="AR16" s="155"/>
      <c r="AS16" s="155">
        <f>IF(W16="",0,IF($W16&gt;=100%,เงื่อนไข!$P$4,IF($W16&gt;=80%,เงื่อนไข!$O$4,IF($W16&gt;=50%,เงื่อนไข!$N$4,IF($W16&lt;50%,เงื่อนไข!$M$4)))))</f>
        <v>0</v>
      </c>
      <c r="AT16" s="186">
        <f t="shared" ref="AT16:AT63" si="23">AQ16*AS16</f>
        <v>0</v>
      </c>
      <c r="AU16" s="182">
        <f t="shared" ref="AU16:AU63" si="24">IF(AT16=0,0,AT16/$R16)</f>
        <v>0</v>
      </c>
      <c r="AV16" s="182">
        <f>IF(AT16=0,0,AT16/$R16*เงื่อนไข!$B$4)</f>
        <v>0</v>
      </c>
      <c r="AW16" s="188">
        <f t="shared" ref="AW16:AW63" si="25">IF($F16="Trainer Rollout",VLOOKUP($B16,$M$15:$P$63,4,0),IF($F16="Driver",VLOOKUP($B16,$H$15:$K$63,4,0)*$S16,IF((AND(AU16=0,AV16=0)),0,(AU16*$T16)+(AV16*($S16-$T16)))))</f>
        <v>0</v>
      </c>
      <c r="AX16" s="182">
        <f>SUMIF(วันทำงาน!$F$67:$F$157,$B16,วันทำงาน!$L$67:$L$157)</f>
        <v>0</v>
      </c>
      <c r="AY16" s="190">
        <f>IF((AND($W16&gt;=100%,$W16&lt;&gt;"")),เงื่อนไข!$F$8*AQ16/$V16,0)</f>
        <v>0</v>
      </c>
    </row>
    <row r="17" spans="1:51" s="6" customFormat="1" x14ac:dyDescent="0.25">
      <c r="A17" s="129" t="str">
        <f>IF(วันทำงาน!A17&lt;&gt;"",วันทำงาน!A17,"")</f>
        <v/>
      </c>
      <c r="B17" s="129" t="str">
        <f>IF(วันทำงาน!B17&lt;&gt;"",วันทำงาน!B17,"")</f>
        <v/>
      </c>
      <c r="C17" s="129"/>
      <c r="D17" s="129" t="str">
        <f>IF(วันทำงาน!C17&lt;&gt;"",วันทำงาน!C17,"")</f>
        <v/>
      </c>
      <c r="E17" s="130" t="str">
        <f>IF(วันทำงาน!D17&lt;&gt;"",วันทำงาน!D17,"")</f>
        <v/>
      </c>
      <c r="F17" s="93" t="str">
        <f>IF(วันทำงาน!E17&lt;&gt;"",วันทำงาน!E17,"")</f>
        <v/>
      </c>
      <c r="G17" s="129" t="str">
        <f>IF(วันทำงาน!F17&lt;&gt;"",วันทำงาน!F17,"")</f>
        <v/>
      </c>
      <c r="H17" s="141" t="str">
        <f>IF(F17="Salesman",วันทำงาน!G17,"")</f>
        <v/>
      </c>
      <c r="I17" s="146" t="str">
        <f>IF($H17="","",AB17/$R17*(100%-เงื่อนไข!$B$4))</f>
        <v/>
      </c>
      <c r="J17" s="146" t="str">
        <f>IF($H17="","",AK17/$R17*(100%-เงื่อนไข!$B$4))</f>
        <v/>
      </c>
      <c r="K17" s="146" t="str">
        <f>IF($H17="","",AT17/$R17*(100%-เงื่อนไข!$B$4))</f>
        <v/>
      </c>
      <c r="L17" s="146" t="str">
        <f t="shared" si="12"/>
        <v/>
      </c>
      <c r="M17" s="147" t="str">
        <f>IF((OR(วันทำงาน!H17="",$F$1="")),"",IF(F17="Salesman",วันทำงาน!H17,""))</f>
        <v/>
      </c>
      <c r="N17" s="115">
        <f>IF($M17="",0,IF($X17="P",Y17*เงื่อนไข!$C$5,0))</f>
        <v>0</v>
      </c>
      <c r="O17" s="115">
        <f>IF($M17="",0,IF($X17="P",AH17*เงื่อนไข!$C$5,0))</f>
        <v>0</v>
      </c>
      <c r="P17" s="146">
        <f>IF($M17="",0,IF($X17="P",AQ17*เงื่อนไข!$C$5,0))</f>
        <v>0</v>
      </c>
      <c r="Q17" s="146">
        <f t="shared" si="13"/>
        <v>0</v>
      </c>
      <c r="R17" s="129" t="str">
        <f>IF(วันทำงาน!J17&lt;&gt;"",วันทำงาน!J17,"")</f>
        <v/>
      </c>
      <c r="S17" s="129">
        <f>IF(วันทำงาน!K17&lt;&gt;"",วันทำงาน!K17,"")</f>
        <v>0</v>
      </c>
      <c r="T17" s="162" t="str">
        <f>IF(วันทำงาน!AZ17&lt;&gt;"",IF(วันทำงาน!AZ17&gt;S17,S17,วันทำงาน!AZ17),"")</f>
        <v/>
      </c>
      <c r="U17" s="110" t="str">
        <f>IF(A17="","",_xlfn.IFNA(VLOOKUP($F17,เงื่อนไข!$A$4:$P$7,3,0),0))</f>
        <v/>
      </c>
      <c r="V17" s="110">
        <f t="shared" si="14"/>
        <v>0</v>
      </c>
      <c r="W17" s="109" t="str">
        <f t="shared" si="15"/>
        <v/>
      </c>
      <c r="X17" s="196" t="str">
        <f t="shared" si="16"/>
        <v/>
      </c>
      <c r="Y17" s="193">
        <f>วันทำงาน!AQ17</f>
        <v>0</v>
      </c>
      <c r="Z17" s="155"/>
      <c r="AA17" s="155">
        <f>IF($W17="",0,IF($W17&gt;=100%,เงื่อนไข!$H$4,IF($W17&gt;=80%,เงื่อนไข!$G$4,IF($W17&gt;=50%,เงื่อนไข!$F$4,IF($W17&lt;50%,เงื่อนไข!$E$4)))))</f>
        <v>0</v>
      </c>
      <c r="AB17" s="186">
        <f t="shared" si="17"/>
        <v>0</v>
      </c>
      <c r="AC17" s="146">
        <f t="shared" si="18"/>
        <v>0</v>
      </c>
      <c r="AD17" s="182">
        <f>IF(AB17=0,0,AB17/$R17*เงื่อนไข!$B$4)</f>
        <v>0</v>
      </c>
      <c r="AE17" s="188">
        <f t="shared" si="19"/>
        <v>0</v>
      </c>
      <c r="AF17" s="182">
        <f>SUMIF(วันทำงาน!$F$67:$F$157,$B17,วันทำงาน!$J$67:$J$157)</f>
        <v>0</v>
      </c>
      <c r="AG17" s="190">
        <f>IF((AND($W17&gt;=100%,$W17&lt;&gt;"")),เงื่อนไข!$F$8*Y17/$V17,0)</f>
        <v>0</v>
      </c>
      <c r="AH17" s="188">
        <f>SUM(วันทำงาน!AR17:AT17,วันทำงาน!AV17:AX17)</f>
        <v>0</v>
      </c>
      <c r="AI17" s="155"/>
      <c r="AJ17" s="155">
        <f>IF($W17="",0,IF($W17&gt;=100%,เงื่อนไข!$L$4,IF($W17&gt;=80%,เงื่อนไข!$K$4,IF($W17&gt;=50%,เงื่อนไข!$J$4,IF($W17&lt;50%,เงื่อนไข!$I$4)))))</f>
        <v>0</v>
      </c>
      <c r="AK17" s="186">
        <f t="shared" si="20"/>
        <v>0</v>
      </c>
      <c r="AL17" s="182">
        <f t="shared" si="21"/>
        <v>0</v>
      </c>
      <c r="AM17" s="182">
        <f>IF(AK17=0,0,AK17/$R17*เงื่อนไข!$B$4)</f>
        <v>0</v>
      </c>
      <c r="AN17" s="188">
        <f t="shared" si="22"/>
        <v>0</v>
      </c>
      <c r="AO17" s="182">
        <f>SUMIF(วันทำงาน!$F$67:$F$157,$B17,วันทำงาน!$K$67:$K$157)</f>
        <v>0</v>
      </c>
      <c r="AP17" s="190">
        <f>IF((AND($W17&gt;=100%,$W17&lt;&gt;"")),เงื่อนไข!$F$8*AH17/$V17,0)</f>
        <v>0</v>
      </c>
      <c r="AQ17" s="193">
        <f>วันทำงาน!AU17</f>
        <v>0</v>
      </c>
      <c r="AR17" s="155"/>
      <c r="AS17" s="155">
        <f>IF(W17="",0,IF($W17&gt;=100%,เงื่อนไข!$P$4,IF($W17&gt;=80%,เงื่อนไข!$O$4,IF($W17&gt;=50%,เงื่อนไข!$N$4,IF($W17&lt;50%,เงื่อนไข!$M$4)))))</f>
        <v>0</v>
      </c>
      <c r="AT17" s="186">
        <f t="shared" si="23"/>
        <v>0</v>
      </c>
      <c r="AU17" s="182">
        <f t="shared" si="24"/>
        <v>0</v>
      </c>
      <c r="AV17" s="182">
        <f>IF(AT17=0,0,AT17/$R17*เงื่อนไข!$B$4)</f>
        <v>0</v>
      </c>
      <c r="AW17" s="188">
        <f t="shared" si="25"/>
        <v>0</v>
      </c>
      <c r="AX17" s="182">
        <f>SUMIF(วันทำงาน!$F$67:$F$157,$B17,วันทำงาน!$L$67:$L$157)</f>
        <v>0</v>
      </c>
      <c r="AY17" s="190">
        <f>IF((AND($W17&gt;=100%,$W17&lt;&gt;"")),เงื่อนไข!$F$8*AQ17/$V17,0)</f>
        <v>0</v>
      </c>
    </row>
    <row r="18" spans="1:51" s="6" customFormat="1" x14ac:dyDescent="0.25">
      <c r="A18" s="129" t="str">
        <f>IF(วันทำงาน!A18&lt;&gt;"",วันทำงาน!A18,"")</f>
        <v/>
      </c>
      <c r="B18" s="129" t="str">
        <f>IF(วันทำงาน!B18&lt;&gt;"",วันทำงาน!B18,"")</f>
        <v/>
      </c>
      <c r="C18" s="129"/>
      <c r="D18" s="129" t="str">
        <f>IF(วันทำงาน!C18&lt;&gt;"",วันทำงาน!C18,"")</f>
        <v/>
      </c>
      <c r="E18" s="130" t="str">
        <f>IF(วันทำงาน!D18&lt;&gt;"",วันทำงาน!D18,"")</f>
        <v/>
      </c>
      <c r="F18" s="93" t="str">
        <f>IF(วันทำงาน!E18&lt;&gt;"",วันทำงาน!E18,"")</f>
        <v/>
      </c>
      <c r="G18" s="129" t="str">
        <f>IF(วันทำงาน!F18&lt;&gt;"",วันทำงาน!F18,"")</f>
        <v/>
      </c>
      <c r="H18" s="141" t="str">
        <f>IF(F18="Salesman",วันทำงาน!G18,"")</f>
        <v/>
      </c>
      <c r="I18" s="146" t="str">
        <f>IF($H18="","",AB18/$R18*(100%-เงื่อนไข!$B$4))</f>
        <v/>
      </c>
      <c r="J18" s="146" t="str">
        <f>IF($H18="","",AK18/$R18*(100%-เงื่อนไข!$B$4))</f>
        <v/>
      </c>
      <c r="K18" s="146" t="str">
        <f>IF($H18="","",AT18/$R18*(100%-เงื่อนไข!$B$4))</f>
        <v/>
      </c>
      <c r="L18" s="146" t="str">
        <f t="shared" si="12"/>
        <v/>
      </c>
      <c r="M18" s="147" t="str">
        <f>IF((OR(วันทำงาน!H18="",$F$1="")),"",IF(F18="Salesman",วันทำงาน!H18,""))</f>
        <v/>
      </c>
      <c r="N18" s="115">
        <f>IF($M18="",0,IF($X18="P",Y18*เงื่อนไข!$C$5,0))</f>
        <v>0</v>
      </c>
      <c r="O18" s="115">
        <f>IF($M18="",0,IF($X18="P",AH18*เงื่อนไข!$C$5,0))</f>
        <v>0</v>
      </c>
      <c r="P18" s="146">
        <f>IF($M18="",0,IF($X18="P",AQ18*เงื่อนไข!$C$5,0))</f>
        <v>0</v>
      </c>
      <c r="Q18" s="146">
        <f t="shared" si="13"/>
        <v>0</v>
      </c>
      <c r="R18" s="129" t="str">
        <f>IF(วันทำงาน!J18&lt;&gt;"",วันทำงาน!J18,"")</f>
        <v/>
      </c>
      <c r="S18" s="129">
        <f>IF(วันทำงาน!K18&lt;&gt;"",วันทำงาน!K18,"")</f>
        <v>0</v>
      </c>
      <c r="T18" s="162" t="str">
        <f>IF(วันทำงาน!AZ18&lt;&gt;"",IF(วันทำงาน!AZ18&gt;S18,S18,วันทำงาน!AZ18),"")</f>
        <v/>
      </c>
      <c r="U18" s="110" t="str">
        <f>IF(A18="","",_xlfn.IFNA(VLOOKUP($F18,เงื่อนไข!$A$4:$P$7,3,0),0))</f>
        <v/>
      </c>
      <c r="V18" s="110">
        <f t="shared" si="14"/>
        <v>0</v>
      </c>
      <c r="W18" s="109" t="str">
        <f t="shared" si="15"/>
        <v/>
      </c>
      <c r="X18" s="196" t="str">
        <f t="shared" si="16"/>
        <v/>
      </c>
      <c r="Y18" s="193">
        <f>วันทำงาน!AQ18</f>
        <v>0</v>
      </c>
      <c r="Z18" s="155"/>
      <c r="AA18" s="155">
        <f>IF($W18="",0,IF($W18&gt;=100%,เงื่อนไข!$H$4,IF($W18&gt;=80%,เงื่อนไข!$G$4,IF($W18&gt;=50%,เงื่อนไข!$F$4,IF($W18&lt;50%,เงื่อนไข!$E$4)))))</f>
        <v>0</v>
      </c>
      <c r="AB18" s="186">
        <f t="shared" si="17"/>
        <v>0</v>
      </c>
      <c r="AC18" s="146">
        <f t="shared" si="18"/>
        <v>0</v>
      </c>
      <c r="AD18" s="182">
        <f>IF(AB18=0,0,AB18/$R18*เงื่อนไข!$B$4)</f>
        <v>0</v>
      </c>
      <c r="AE18" s="188">
        <f t="shared" si="19"/>
        <v>0</v>
      </c>
      <c r="AF18" s="182">
        <f>SUMIF(วันทำงาน!$F$67:$F$157,$B18,วันทำงาน!$J$67:$J$157)</f>
        <v>0</v>
      </c>
      <c r="AG18" s="190">
        <f>IF((AND($W18&gt;=100%,$W18&lt;&gt;"")),เงื่อนไข!$F$8*Y18/$V18,0)</f>
        <v>0</v>
      </c>
      <c r="AH18" s="188">
        <f>SUM(วันทำงาน!AR18:AT18,วันทำงาน!AV18:AX18)</f>
        <v>0</v>
      </c>
      <c r="AI18" s="155"/>
      <c r="AJ18" s="155">
        <f>IF($W18="",0,IF($W18&gt;=100%,เงื่อนไข!$L$4,IF($W18&gt;=80%,เงื่อนไข!$K$4,IF($W18&gt;=50%,เงื่อนไข!$J$4,IF($W18&lt;50%,เงื่อนไข!$I$4)))))</f>
        <v>0</v>
      </c>
      <c r="AK18" s="186">
        <f t="shared" si="20"/>
        <v>0</v>
      </c>
      <c r="AL18" s="182">
        <f t="shared" si="21"/>
        <v>0</v>
      </c>
      <c r="AM18" s="182">
        <f>IF(AK18=0,0,AK18/$R18*เงื่อนไข!$B$4)</f>
        <v>0</v>
      </c>
      <c r="AN18" s="188">
        <f t="shared" si="22"/>
        <v>0</v>
      </c>
      <c r="AO18" s="182">
        <f>SUMIF(วันทำงาน!$F$67:$F$157,$B18,วันทำงาน!$K$67:$K$157)</f>
        <v>0</v>
      </c>
      <c r="AP18" s="190">
        <f>IF((AND($W18&gt;=100%,$W18&lt;&gt;"")),เงื่อนไข!$F$8*AH18/$V18,0)</f>
        <v>0</v>
      </c>
      <c r="AQ18" s="193">
        <f>วันทำงาน!AU18</f>
        <v>0</v>
      </c>
      <c r="AR18" s="155"/>
      <c r="AS18" s="155">
        <f>IF(W18="",0,IF($W18&gt;=100%,เงื่อนไข!$P$4,IF($W18&gt;=80%,เงื่อนไข!$O$4,IF($W18&gt;=50%,เงื่อนไข!$N$4,IF($W18&lt;50%,เงื่อนไข!$M$4)))))</f>
        <v>0</v>
      </c>
      <c r="AT18" s="186">
        <f t="shared" si="23"/>
        <v>0</v>
      </c>
      <c r="AU18" s="182">
        <f t="shared" si="24"/>
        <v>0</v>
      </c>
      <c r="AV18" s="182">
        <f>IF(AT18=0,0,AT18/$R18*เงื่อนไข!$B$4)</f>
        <v>0</v>
      </c>
      <c r="AW18" s="188">
        <f t="shared" si="25"/>
        <v>0</v>
      </c>
      <c r="AX18" s="182">
        <f>SUMIF(วันทำงาน!$F$67:$F$157,$B18,วันทำงาน!$L$67:$L$157)</f>
        <v>0</v>
      </c>
      <c r="AY18" s="190">
        <f>IF((AND($W18&gt;=100%,$W18&lt;&gt;"")),เงื่อนไข!$F$8*AQ18/$V18,0)</f>
        <v>0</v>
      </c>
    </row>
    <row r="19" spans="1:51" s="6" customFormat="1" x14ac:dyDescent="0.25">
      <c r="A19" s="129" t="str">
        <f>IF(วันทำงาน!A19&lt;&gt;"",วันทำงาน!A19,"")</f>
        <v/>
      </c>
      <c r="B19" s="129" t="str">
        <f>IF(วันทำงาน!B19&lt;&gt;"",วันทำงาน!B19,"")</f>
        <v/>
      </c>
      <c r="C19" s="129"/>
      <c r="D19" s="129" t="str">
        <f>IF(วันทำงาน!C19&lt;&gt;"",วันทำงาน!C19,"")</f>
        <v/>
      </c>
      <c r="E19" s="130" t="str">
        <f>IF(วันทำงาน!D19&lt;&gt;"",วันทำงาน!D19,"")</f>
        <v/>
      </c>
      <c r="F19" s="93" t="str">
        <f>IF(วันทำงาน!E19&lt;&gt;"",วันทำงาน!E19,"")</f>
        <v/>
      </c>
      <c r="G19" s="129" t="str">
        <f>IF(วันทำงาน!F19&lt;&gt;"",วันทำงาน!F19,"")</f>
        <v/>
      </c>
      <c r="H19" s="141" t="str">
        <f>IF(F19="Salesman",วันทำงาน!G19,"")</f>
        <v/>
      </c>
      <c r="I19" s="146" t="str">
        <f>IF($H19="","",AB19/$R19*(100%-เงื่อนไข!$B$4))</f>
        <v/>
      </c>
      <c r="J19" s="146" t="str">
        <f>IF($H19="","",AK19/$R19*(100%-เงื่อนไข!$B$4))</f>
        <v/>
      </c>
      <c r="K19" s="146" t="str">
        <f>IF($H19="","",AT19/$R19*(100%-เงื่อนไข!$B$4))</f>
        <v/>
      </c>
      <c r="L19" s="146" t="str">
        <f t="shared" si="12"/>
        <v/>
      </c>
      <c r="M19" s="147" t="str">
        <f>IF((OR(วันทำงาน!H19="",$F$1="")),"",IF(F19="Salesman",วันทำงาน!H19,""))</f>
        <v/>
      </c>
      <c r="N19" s="115">
        <f>IF($M19="",0,IF($X19="P",Y19*เงื่อนไข!$C$5,0))</f>
        <v>0</v>
      </c>
      <c r="O19" s="115">
        <f>IF($M19="",0,IF($X19="P",AH19*เงื่อนไข!$C$5,0))</f>
        <v>0</v>
      </c>
      <c r="P19" s="146">
        <f>IF($M19="",0,IF($X19="P",AQ19*เงื่อนไข!$C$5,0))</f>
        <v>0</v>
      </c>
      <c r="Q19" s="146">
        <f t="shared" si="13"/>
        <v>0</v>
      </c>
      <c r="R19" s="129" t="str">
        <f>IF(วันทำงาน!J19&lt;&gt;"",วันทำงาน!J19,"")</f>
        <v/>
      </c>
      <c r="S19" s="129">
        <f>IF(วันทำงาน!K19&lt;&gt;"",วันทำงาน!K19,"")</f>
        <v>0</v>
      </c>
      <c r="T19" s="162" t="str">
        <f>IF(วันทำงาน!AZ19&lt;&gt;"",IF(วันทำงาน!AZ19&gt;S19,S19,วันทำงาน!AZ19),"")</f>
        <v/>
      </c>
      <c r="U19" s="110" t="str">
        <f>IF(A19="","",_xlfn.IFNA(VLOOKUP($F19,เงื่อนไข!$A$4:$P$7,3,0),0))</f>
        <v/>
      </c>
      <c r="V19" s="110">
        <f t="shared" si="14"/>
        <v>0</v>
      </c>
      <c r="W19" s="109" t="str">
        <f t="shared" si="15"/>
        <v/>
      </c>
      <c r="X19" s="196" t="str">
        <f t="shared" si="16"/>
        <v/>
      </c>
      <c r="Y19" s="193">
        <f>วันทำงาน!AQ19</f>
        <v>0</v>
      </c>
      <c r="Z19" s="155"/>
      <c r="AA19" s="155">
        <f>IF($W19="",0,IF($W19&gt;=100%,เงื่อนไข!$H$4,IF($W19&gt;=80%,เงื่อนไข!$G$4,IF($W19&gt;=50%,เงื่อนไข!$F$4,IF($W19&lt;50%,เงื่อนไข!$E$4)))))</f>
        <v>0</v>
      </c>
      <c r="AB19" s="186">
        <f t="shared" si="17"/>
        <v>0</v>
      </c>
      <c r="AC19" s="146">
        <f t="shared" si="18"/>
        <v>0</v>
      </c>
      <c r="AD19" s="182">
        <f>IF(AB19=0,0,AB19/$R19*เงื่อนไข!$B$4)</f>
        <v>0</v>
      </c>
      <c r="AE19" s="188">
        <f t="shared" si="19"/>
        <v>0</v>
      </c>
      <c r="AF19" s="182">
        <f>SUMIF(วันทำงาน!$F$67:$F$157,$B19,วันทำงาน!$J$67:$J$157)</f>
        <v>0</v>
      </c>
      <c r="AG19" s="190">
        <f>IF((AND($W19&gt;=100%,$W19&lt;&gt;"")),เงื่อนไข!$F$8*Y19/$V19,0)</f>
        <v>0</v>
      </c>
      <c r="AH19" s="188">
        <f>SUM(วันทำงาน!AR19:AT19,วันทำงาน!AV19:AX19)</f>
        <v>0</v>
      </c>
      <c r="AI19" s="155"/>
      <c r="AJ19" s="155">
        <f>IF($W19="",0,IF($W19&gt;=100%,เงื่อนไข!$L$4,IF($W19&gt;=80%,เงื่อนไข!$K$4,IF($W19&gt;=50%,เงื่อนไข!$J$4,IF($W19&lt;50%,เงื่อนไข!$I$4)))))</f>
        <v>0</v>
      </c>
      <c r="AK19" s="186">
        <f t="shared" si="20"/>
        <v>0</v>
      </c>
      <c r="AL19" s="182">
        <f t="shared" si="21"/>
        <v>0</v>
      </c>
      <c r="AM19" s="182">
        <f>IF(AK19=0,0,AK19/$R19*เงื่อนไข!$B$4)</f>
        <v>0</v>
      </c>
      <c r="AN19" s="188">
        <f t="shared" si="22"/>
        <v>0</v>
      </c>
      <c r="AO19" s="182">
        <f>SUMIF(วันทำงาน!$F$67:$F$157,$B19,วันทำงาน!$K$67:$K$157)</f>
        <v>0</v>
      </c>
      <c r="AP19" s="190">
        <f>IF((AND($W19&gt;=100%,$W19&lt;&gt;"")),เงื่อนไข!$F$8*AH19/$V19,0)</f>
        <v>0</v>
      </c>
      <c r="AQ19" s="193">
        <f>วันทำงาน!AU19</f>
        <v>0</v>
      </c>
      <c r="AR19" s="155"/>
      <c r="AS19" s="155">
        <f>IF(W19="",0,IF($W19&gt;=100%,เงื่อนไข!$P$4,IF($W19&gt;=80%,เงื่อนไข!$O$4,IF($W19&gt;=50%,เงื่อนไข!$N$4,IF($W19&lt;50%,เงื่อนไข!$M$4)))))</f>
        <v>0</v>
      </c>
      <c r="AT19" s="186">
        <f t="shared" si="23"/>
        <v>0</v>
      </c>
      <c r="AU19" s="182">
        <f t="shared" si="24"/>
        <v>0</v>
      </c>
      <c r="AV19" s="182">
        <f>IF(AT19=0,0,AT19/$R19*เงื่อนไข!$B$4)</f>
        <v>0</v>
      </c>
      <c r="AW19" s="188">
        <f t="shared" si="25"/>
        <v>0</v>
      </c>
      <c r="AX19" s="182">
        <f>SUMIF(วันทำงาน!$F$67:$F$157,$B19,วันทำงาน!$L$67:$L$157)</f>
        <v>0</v>
      </c>
      <c r="AY19" s="190">
        <f>IF((AND($W19&gt;=100%,$W19&lt;&gt;"")),เงื่อนไข!$F$8*AQ19/$V19,0)</f>
        <v>0</v>
      </c>
    </row>
    <row r="20" spans="1:51" s="6" customFormat="1" x14ac:dyDescent="0.25">
      <c r="A20" s="129" t="str">
        <f>IF(วันทำงาน!A20&lt;&gt;"",วันทำงาน!A20,"")</f>
        <v/>
      </c>
      <c r="B20" s="129" t="str">
        <f>IF(วันทำงาน!B20&lt;&gt;"",วันทำงาน!B20,"")</f>
        <v/>
      </c>
      <c r="C20" s="129"/>
      <c r="D20" s="129" t="str">
        <f>IF(วันทำงาน!C20&lt;&gt;"",วันทำงาน!C20,"")</f>
        <v/>
      </c>
      <c r="E20" s="130" t="str">
        <f>IF(วันทำงาน!D20&lt;&gt;"",วันทำงาน!D20,"")</f>
        <v/>
      </c>
      <c r="F20" s="93" t="str">
        <f>IF(วันทำงาน!E20&lt;&gt;"",วันทำงาน!E20,"")</f>
        <v/>
      </c>
      <c r="G20" s="129" t="str">
        <f>IF(วันทำงาน!F20&lt;&gt;"",วันทำงาน!F20,"")</f>
        <v/>
      </c>
      <c r="H20" s="141" t="str">
        <f>IF(F20="Salesman",วันทำงาน!G20,"")</f>
        <v/>
      </c>
      <c r="I20" s="146" t="str">
        <f>IF($H20="","",AB20/$R20*(100%-เงื่อนไข!$B$4))</f>
        <v/>
      </c>
      <c r="J20" s="146" t="str">
        <f>IF($H20="","",AK20/$R20*(100%-เงื่อนไข!$B$4))</f>
        <v/>
      </c>
      <c r="K20" s="146" t="str">
        <f>IF($H20="","",AT20/$R20*(100%-เงื่อนไข!$B$4))</f>
        <v/>
      </c>
      <c r="L20" s="146" t="str">
        <f t="shared" si="12"/>
        <v/>
      </c>
      <c r="M20" s="147" t="str">
        <f>IF((OR(วันทำงาน!H20="",$F$1="")),"",IF(F20="Salesman",วันทำงาน!H20,""))</f>
        <v/>
      </c>
      <c r="N20" s="115">
        <f>IF($M20="",0,IF($X20="P",Y20*เงื่อนไข!$C$5,0))</f>
        <v>0</v>
      </c>
      <c r="O20" s="115">
        <f>IF($M20="",0,IF($X20="P",AH20*เงื่อนไข!$C$5,0))</f>
        <v>0</v>
      </c>
      <c r="P20" s="146">
        <f>IF($M20="",0,IF($X20="P",AQ20*เงื่อนไข!$C$5,0))</f>
        <v>0</v>
      </c>
      <c r="Q20" s="146">
        <f t="shared" si="13"/>
        <v>0</v>
      </c>
      <c r="R20" s="129" t="str">
        <f>IF(วันทำงาน!J20&lt;&gt;"",วันทำงาน!J20,"")</f>
        <v/>
      </c>
      <c r="S20" s="129">
        <f>IF(วันทำงาน!K20&lt;&gt;"",วันทำงาน!K20,"")</f>
        <v>0</v>
      </c>
      <c r="T20" s="162" t="str">
        <f>IF(วันทำงาน!AZ20&lt;&gt;"",IF(วันทำงาน!AZ20&gt;S20,S20,วันทำงาน!AZ20),"")</f>
        <v/>
      </c>
      <c r="U20" s="110" t="str">
        <f>IF(A20="","",_xlfn.IFNA(VLOOKUP($F20,เงื่อนไข!$A$4:$P$7,3,0),0))</f>
        <v/>
      </c>
      <c r="V20" s="110">
        <f t="shared" si="14"/>
        <v>0</v>
      </c>
      <c r="W20" s="109" t="str">
        <f t="shared" si="15"/>
        <v/>
      </c>
      <c r="X20" s="196" t="str">
        <f t="shared" si="16"/>
        <v/>
      </c>
      <c r="Y20" s="193">
        <f>วันทำงาน!AQ20</f>
        <v>0</v>
      </c>
      <c r="Z20" s="155"/>
      <c r="AA20" s="155">
        <f>IF($W20="",0,IF($W20&gt;=100%,เงื่อนไข!$H$4,IF($W20&gt;=80%,เงื่อนไข!$G$4,IF($W20&gt;=50%,เงื่อนไข!$F$4,IF($W20&lt;50%,เงื่อนไข!$E$4)))))</f>
        <v>0</v>
      </c>
      <c r="AB20" s="186">
        <f t="shared" si="17"/>
        <v>0</v>
      </c>
      <c r="AC20" s="146">
        <f t="shared" si="18"/>
        <v>0</v>
      </c>
      <c r="AD20" s="182">
        <f>IF(AB20=0,0,AB20/$R20*เงื่อนไข!$B$4)</f>
        <v>0</v>
      </c>
      <c r="AE20" s="188">
        <f t="shared" si="19"/>
        <v>0</v>
      </c>
      <c r="AF20" s="182">
        <f>SUMIF(วันทำงาน!$F$67:$F$157,$B20,วันทำงาน!$J$67:$J$157)</f>
        <v>0</v>
      </c>
      <c r="AG20" s="190">
        <f>IF((AND($W20&gt;=100%,$W20&lt;&gt;"")),เงื่อนไข!$F$8*Y20/$V20,0)</f>
        <v>0</v>
      </c>
      <c r="AH20" s="188">
        <f>SUM(วันทำงาน!AR20:AT20,วันทำงาน!AV20:AX20)</f>
        <v>0</v>
      </c>
      <c r="AI20" s="155"/>
      <c r="AJ20" s="155">
        <f>IF($W20="",0,IF($W20&gt;=100%,เงื่อนไข!$L$4,IF($W20&gt;=80%,เงื่อนไข!$K$4,IF($W20&gt;=50%,เงื่อนไข!$J$4,IF($W20&lt;50%,เงื่อนไข!$I$4)))))</f>
        <v>0</v>
      </c>
      <c r="AK20" s="186">
        <f t="shared" si="20"/>
        <v>0</v>
      </c>
      <c r="AL20" s="182">
        <f t="shared" si="21"/>
        <v>0</v>
      </c>
      <c r="AM20" s="182">
        <f>IF(AK20=0,0,AK20/$R20*เงื่อนไข!$B$4)</f>
        <v>0</v>
      </c>
      <c r="AN20" s="188">
        <f t="shared" si="22"/>
        <v>0</v>
      </c>
      <c r="AO20" s="182">
        <f>SUMIF(วันทำงาน!$F$67:$F$157,$B20,วันทำงาน!$K$67:$K$157)</f>
        <v>0</v>
      </c>
      <c r="AP20" s="190">
        <f>IF((AND($W20&gt;=100%,$W20&lt;&gt;"")),เงื่อนไข!$F$8*AH20/$V20,0)</f>
        <v>0</v>
      </c>
      <c r="AQ20" s="193">
        <f>วันทำงาน!AU20</f>
        <v>0</v>
      </c>
      <c r="AR20" s="155"/>
      <c r="AS20" s="155">
        <f>IF(W20="",0,IF($W20&gt;=100%,เงื่อนไข!$P$4,IF($W20&gt;=80%,เงื่อนไข!$O$4,IF($W20&gt;=50%,เงื่อนไข!$N$4,IF($W20&lt;50%,เงื่อนไข!$M$4)))))</f>
        <v>0</v>
      </c>
      <c r="AT20" s="186">
        <f t="shared" si="23"/>
        <v>0</v>
      </c>
      <c r="AU20" s="182">
        <f t="shared" si="24"/>
        <v>0</v>
      </c>
      <c r="AV20" s="182">
        <f>IF(AT20=0,0,AT20/$R20*เงื่อนไข!$B$4)</f>
        <v>0</v>
      </c>
      <c r="AW20" s="188">
        <f t="shared" si="25"/>
        <v>0</v>
      </c>
      <c r="AX20" s="182">
        <f>SUMIF(วันทำงาน!$F$67:$F$157,$B20,วันทำงาน!$L$67:$L$157)</f>
        <v>0</v>
      </c>
      <c r="AY20" s="190">
        <f>IF((AND($W20&gt;=100%,$W20&lt;&gt;"")),เงื่อนไข!$F$8*AQ20/$V20,0)</f>
        <v>0</v>
      </c>
    </row>
    <row r="21" spans="1:51" s="6" customFormat="1" x14ac:dyDescent="0.25">
      <c r="A21" s="129" t="str">
        <f>IF(วันทำงาน!A21&lt;&gt;"",วันทำงาน!A21,"")</f>
        <v/>
      </c>
      <c r="B21" s="129" t="str">
        <f>IF(วันทำงาน!B21&lt;&gt;"",วันทำงาน!B21,"")</f>
        <v/>
      </c>
      <c r="C21" s="129"/>
      <c r="D21" s="129" t="str">
        <f>IF(วันทำงาน!C21&lt;&gt;"",วันทำงาน!C21,"")</f>
        <v/>
      </c>
      <c r="E21" s="130" t="str">
        <f>IF(วันทำงาน!D21&lt;&gt;"",วันทำงาน!D21,"")</f>
        <v/>
      </c>
      <c r="F21" s="93" t="str">
        <f>IF(วันทำงาน!E21&lt;&gt;"",วันทำงาน!E21,"")</f>
        <v/>
      </c>
      <c r="G21" s="129" t="str">
        <f>IF(วันทำงาน!F21&lt;&gt;"",วันทำงาน!F21,"")</f>
        <v/>
      </c>
      <c r="H21" s="141" t="str">
        <f>IF(F21="Salesman",วันทำงาน!G21,"")</f>
        <v/>
      </c>
      <c r="I21" s="146" t="str">
        <f>IF($H21="","",AB21/$R21*(100%-เงื่อนไข!$B$4))</f>
        <v/>
      </c>
      <c r="J21" s="146" t="str">
        <f>IF($H21="","",AK21/$R21*(100%-เงื่อนไข!$B$4))</f>
        <v/>
      </c>
      <c r="K21" s="146" t="str">
        <f>IF($H21="","",AT21/$R21*(100%-เงื่อนไข!$B$4))</f>
        <v/>
      </c>
      <c r="L21" s="146" t="str">
        <f t="shared" si="12"/>
        <v/>
      </c>
      <c r="M21" s="147" t="str">
        <f>IF((OR(วันทำงาน!H21="",$F$1="")),"",IF(F21="Salesman",วันทำงาน!H21,""))</f>
        <v/>
      </c>
      <c r="N21" s="115">
        <f>IF($M21="",0,IF($X21="P",Y21*เงื่อนไข!$C$5,0))</f>
        <v>0</v>
      </c>
      <c r="O21" s="115">
        <f>IF($M21="",0,IF($X21="P",AH21*เงื่อนไข!$C$5,0))</f>
        <v>0</v>
      </c>
      <c r="P21" s="146">
        <f>IF($M21="",0,IF($X21="P",AQ21*เงื่อนไข!$C$5,0))</f>
        <v>0</v>
      </c>
      <c r="Q21" s="146">
        <f t="shared" si="13"/>
        <v>0</v>
      </c>
      <c r="R21" s="129" t="str">
        <f>IF(วันทำงาน!J21&lt;&gt;"",วันทำงาน!J21,"")</f>
        <v/>
      </c>
      <c r="S21" s="129">
        <f>IF(วันทำงาน!K21&lt;&gt;"",วันทำงาน!K21,"")</f>
        <v>0</v>
      </c>
      <c r="T21" s="162" t="str">
        <f>IF(วันทำงาน!AZ21&lt;&gt;"",IF(วันทำงาน!AZ21&gt;S21,S21,วันทำงาน!AZ21),"")</f>
        <v/>
      </c>
      <c r="U21" s="110" t="str">
        <f>IF(A21="","",_xlfn.IFNA(VLOOKUP($F21,เงื่อนไข!$A$4:$P$7,3,0),0))</f>
        <v/>
      </c>
      <c r="V21" s="110">
        <f t="shared" si="14"/>
        <v>0</v>
      </c>
      <c r="W21" s="109" t="str">
        <f t="shared" si="15"/>
        <v/>
      </c>
      <c r="X21" s="196" t="str">
        <f t="shared" si="16"/>
        <v/>
      </c>
      <c r="Y21" s="193">
        <f>วันทำงาน!AQ21</f>
        <v>0</v>
      </c>
      <c r="Z21" s="155"/>
      <c r="AA21" s="155">
        <f>IF($W21="",0,IF($W21&gt;=100%,เงื่อนไข!$H$4,IF($W21&gt;=80%,เงื่อนไข!$G$4,IF($W21&gt;=50%,เงื่อนไข!$F$4,IF($W21&lt;50%,เงื่อนไข!$E$4)))))</f>
        <v>0</v>
      </c>
      <c r="AB21" s="186">
        <f t="shared" si="17"/>
        <v>0</v>
      </c>
      <c r="AC21" s="146">
        <f t="shared" si="18"/>
        <v>0</v>
      </c>
      <c r="AD21" s="182">
        <f>IF(AB21=0,0,AB21/$R21*เงื่อนไข!$B$4)</f>
        <v>0</v>
      </c>
      <c r="AE21" s="188">
        <f t="shared" si="19"/>
        <v>0</v>
      </c>
      <c r="AF21" s="182">
        <f>SUMIF(วันทำงาน!$F$67:$F$157,$B21,วันทำงาน!$J$67:$J$157)</f>
        <v>0</v>
      </c>
      <c r="AG21" s="190">
        <f>IF((AND($W21&gt;=100%,$W21&lt;&gt;"")),เงื่อนไข!$F$8*Y21/$V21,0)</f>
        <v>0</v>
      </c>
      <c r="AH21" s="188">
        <f>SUM(วันทำงาน!AR21:AT21,วันทำงาน!AV21:AX21)</f>
        <v>0</v>
      </c>
      <c r="AI21" s="155"/>
      <c r="AJ21" s="155">
        <f>IF($W21="",0,IF($W21&gt;=100%,เงื่อนไข!$L$4,IF($W21&gt;=80%,เงื่อนไข!$K$4,IF($W21&gt;=50%,เงื่อนไข!$J$4,IF($W21&lt;50%,เงื่อนไข!$I$4)))))</f>
        <v>0</v>
      </c>
      <c r="AK21" s="186">
        <f t="shared" si="20"/>
        <v>0</v>
      </c>
      <c r="AL21" s="182">
        <f t="shared" si="21"/>
        <v>0</v>
      </c>
      <c r="AM21" s="182">
        <f>IF(AK21=0,0,AK21/$R21*เงื่อนไข!$B$4)</f>
        <v>0</v>
      </c>
      <c r="AN21" s="188">
        <f t="shared" si="22"/>
        <v>0</v>
      </c>
      <c r="AO21" s="182">
        <f>SUMIF(วันทำงาน!$F$67:$F$157,$B21,วันทำงาน!$K$67:$K$157)</f>
        <v>0</v>
      </c>
      <c r="AP21" s="190">
        <f>IF((AND($W21&gt;=100%,$W21&lt;&gt;"")),เงื่อนไข!$F$8*AH21/$V21,0)</f>
        <v>0</v>
      </c>
      <c r="AQ21" s="193">
        <f>วันทำงาน!AU21</f>
        <v>0</v>
      </c>
      <c r="AR21" s="155"/>
      <c r="AS21" s="155">
        <f>IF(W21="",0,IF($W21&gt;=100%,เงื่อนไข!$P$4,IF($W21&gt;=80%,เงื่อนไข!$O$4,IF($W21&gt;=50%,เงื่อนไข!$N$4,IF($W21&lt;50%,เงื่อนไข!$M$4)))))</f>
        <v>0</v>
      </c>
      <c r="AT21" s="186">
        <f t="shared" si="23"/>
        <v>0</v>
      </c>
      <c r="AU21" s="182">
        <f t="shared" si="24"/>
        <v>0</v>
      </c>
      <c r="AV21" s="182">
        <f>IF(AT21=0,0,AT21/$R21*เงื่อนไข!$B$4)</f>
        <v>0</v>
      </c>
      <c r="AW21" s="188">
        <f t="shared" si="25"/>
        <v>0</v>
      </c>
      <c r="AX21" s="182">
        <f>SUMIF(วันทำงาน!$F$67:$F$157,$B21,วันทำงาน!$L$67:$L$157)</f>
        <v>0</v>
      </c>
      <c r="AY21" s="190">
        <f>IF((AND($W21&gt;=100%,$W21&lt;&gt;"")),เงื่อนไข!$F$8*AQ21/$V21,0)</f>
        <v>0</v>
      </c>
    </row>
    <row r="22" spans="1:51" s="6" customFormat="1" x14ac:dyDescent="0.25">
      <c r="A22" s="129" t="str">
        <f>IF(วันทำงาน!A22&lt;&gt;"",วันทำงาน!A22,"")</f>
        <v/>
      </c>
      <c r="B22" s="129" t="str">
        <f>IF(วันทำงาน!B22&lt;&gt;"",วันทำงาน!B22,"")</f>
        <v/>
      </c>
      <c r="C22" s="129"/>
      <c r="D22" s="129" t="str">
        <f>IF(วันทำงาน!C22&lt;&gt;"",วันทำงาน!C22,"")</f>
        <v/>
      </c>
      <c r="E22" s="130" t="str">
        <f>IF(วันทำงาน!D22&lt;&gt;"",วันทำงาน!D22,"")</f>
        <v/>
      </c>
      <c r="F22" s="93" t="str">
        <f>IF(วันทำงาน!E22&lt;&gt;"",วันทำงาน!E22,"")</f>
        <v/>
      </c>
      <c r="G22" s="129" t="str">
        <f>IF(วันทำงาน!F22&lt;&gt;"",วันทำงาน!F22,"")</f>
        <v/>
      </c>
      <c r="H22" s="141" t="str">
        <f>IF(F22="Salesman",วันทำงาน!G22,"")</f>
        <v/>
      </c>
      <c r="I22" s="146" t="str">
        <f>IF($H22="","",AB22/$R22*(100%-เงื่อนไข!$B$4))</f>
        <v/>
      </c>
      <c r="J22" s="146" t="str">
        <f>IF($H22="","",AK22/$R22*(100%-เงื่อนไข!$B$4))</f>
        <v/>
      </c>
      <c r="K22" s="146" t="str">
        <f>IF($H22="","",AT22/$R22*(100%-เงื่อนไข!$B$4))</f>
        <v/>
      </c>
      <c r="L22" s="146" t="str">
        <f t="shared" si="12"/>
        <v/>
      </c>
      <c r="M22" s="147" t="str">
        <f>IF((OR(วันทำงาน!H22="",$F$1="")),"",IF(F22="Salesman",วันทำงาน!H22,""))</f>
        <v/>
      </c>
      <c r="N22" s="115">
        <f>IF($M22="",0,IF($X22="P",Y22*เงื่อนไข!$C$5,0))</f>
        <v>0</v>
      </c>
      <c r="O22" s="115">
        <f>IF($M22="",0,IF($X22="P",AH22*เงื่อนไข!$C$5,0))</f>
        <v>0</v>
      </c>
      <c r="P22" s="146">
        <f>IF($M22="",0,IF($X22="P",AQ22*เงื่อนไข!$C$5,0))</f>
        <v>0</v>
      </c>
      <c r="Q22" s="146">
        <f t="shared" si="13"/>
        <v>0</v>
      </c>
      <c r="R22" s="129" t="str">
        <f>IF(วันทำงาน!J22&lt;&gt;"",วันทำงาน!J22,"")</f>
        <v/>
      </c>
      <c r="S22" s="129">
        <f>IF(วันทำงาน!K22&lt;&gt;"",วันทำงาน!K22,"")</f>
        <v>0</v>
      </c>
      <c r="T22" s="162" t="str">
        <f>IF(วันทำงาน!AZ22&lt;&gt;"",IF(วันทำงาน!AZ22&gt;S22,S22,วันทำงาน!AZ22),"")</f>
        <v/>
      </c>
      <c r="U22" s="110" t="str">
        <f>IF(A22="","",_xlfn.IFNA(VLOOKUP($F22,เงื่อนไข!$A$4:$P$7,3,0),0))</f>
        <v/>
      </c>
      <c r="V22" s="110">
        <f t="shared" si="14"/>
        <v>0</v>
      </c>
      <c r="W22" s="109" t="str">
        <f t="shared" si="15"/>
        <v/>
      </c>
      <c r="X22" s="196" t="str">
        <f t="shared" si="16"/>
        <v/>
      </c>
      <c r="Y22" s="193">
        <f>วันทำงาน!AQ22</f>
        <v>0</v>
      </c>
      <c r="Z22" s="155"/>
      <c r="AA22" s="155">
        <f>IF($W22="",0,IF($W22&gt;=100%,เงื่อนไข!$H$4,IF($W22&gt;=80%,เงื่อนไข!$G$4,IF($W22&gt;=50%,เงื่อนไข!$F$4,IF($W22&lt;50%,เงื่อนไข!$E$4)))))</f>
        <v>0</v>
      </c>
      <c r="AB22" s="186">
        <f t="shared" si="17"/>
        <v>0</v>
      </c>
      <c r="AC22" s="146">
        <f t="shared" si="18"/>
        <v>0</v>
      </c>
      <c r="AD22" s="182">
        <f>IF(AB22=0,0,AB22/$R22*เงื่อนไข!$B$4)</f>
        <v>0</v>
      </c>
      <c r="AE22" s="188">
        <f t="shared" si="19"/>
        <v>0</v>
      </c>
      <c r="AF22" s="182">
        <f>SUMIF(วันทำงาน!$F$67:$F$157,$B22,วันทำงาน!$J$67:$J$157)</f>
        <v>0</v>
      </c>
      <c r="AG22" s="190">
        <f>IF((AND($W22&gt;=100%,$W22&lt;&gt;"")),เงื่อนไข!$F$8*Y22/$V22,0)</f>
        <v>0</v>
      </c>
      <c r="AH22" s="198">
        <f>SUM(วันทำงาน!AR22:AT22,วันทำงาน!AV22:AX22)</f>
        <v>0</v>
      </c>
      <c r="AI22" s="155"/>
      <c r="AJ22" s="155">
        <f>IF($W22="",0,IF($W22&gt;=100%,เงื่อนไข!$L$4,IF($W22&gt;=80%,เงื่อนไข!$K$4,IF($W22&gt;=50%,เงื่อนไข!$J$4,IF($W22&lt;50%,เงื่อนไข!$I$4)))))</f>
        <v>0</v>
      </c>
      <c r="AK22" s="186">
        <f t="shared" si="20"/>
        <v>0</v>
      </c>
      <c r="AL22" s="182">
        <f t="shared" si="21"/>
        <v>0</v>
      </c>
      <c r="AM22" s="182">
        <f>IF(AK22=0,0,AK22/$R22*เงื่อนไข!$B$4)</f>
        <v>0</v>
      </c>
      <c r="AN22" s="188">
        <f t="shared" si="22"/>
        <v>0</v>
      </c>
      <c r="AO22" s="182">
        <f>SUMIF(วันทำงาน!$F$67:$F$157,$B22,วันทำงาน!$K$67:$K$157)</f>
        <v>0</v>
      </c>
      <c r="AP22" s="190">
        <f>IF((AND($W22&gt;=100%,$W22&lt;&gt;"")),เงื่อนไข!$F$8*AH22/$V22,0)</f>
        <v>0</v>
      </c>
      <c r="AQ22" s="193">
        <f>วันทำงาน!AU22</f>
        <v>0</v>
      </c>
      <c r="AR22" s="155"/>
      <c r="AS22" s="155">
        <f>IF(W22="",0,IF($W22&gt;=100%,เงื่อนไข!$P$4,IF($W22&gt;=80%,เงื่อนไข!$O$4,IF($W22&gt;=50%,เงื่อนไข!$N$4,IF($W22&lt;50%,เงื่อนไข!$M$4)))))</f>
        <v>0</v>
      </c>
      <c r="AT22" s="186">
        <f t="shared" si="23"/>
        <v>0</v>
      </c>
      <c r="AU22" s="182">
        <f t="shared" si="24"/>
        <v>0</v>
      </c>
      <c r="AV22" s="182">
        <f>IF(AT22=0,0,AT22/$R22*เงื่อนไข!$B$4)</f>
        <v>0</v>
      </c>
      <c r="AW22" s="188">
        <f t="shared" si="25"/>
        <v>0</v>
      </c>
      <c r="AX22" s="182">
        <f>SUMIF(วันทำงาน!$F$67:$F$157,$B22,วันทำงาน!$L$67:$L$157)</f>
        <v>0</v>
      </c>
      <c r="AY22" s="190">
        <f>IF((AND($W22&gt;=100%,$W22&lt;&gt;"")),เงื่อนไข!$F$8*AQ22/$V22,0)</f>
        <v>0</v>
      </c>
    </row>
    <row r="23" spans="1:51" s="6" customFormat="1" x14ac:dyDescent="0.25">
      <c r="A23" s="129" t="str">
        <f>IF(วันทำงาน!A23&lt;&gt;"",วันทำงาน!A23,"")</f>
        <v/>
      </c>
      <c r="B23" s="129" t="str">
        <f>IF(วันทำงาน!B23&lt;&gt;"",วันทำงาน!B23,"")</f>
        <v/>
      </c>
      <c r="C23" s="129"/>
      <c r="D23" s="129" t="str">
        <f>IF(วันทำงาน!C23&lt;&gt;"",วันทำงาน!C23,"")</f>
        <v/>
      </c>
      <c r="E23" s="130" t="str">
        <f>IF(วันทำงาน!D23&lt;&gt;"",วันทำงาน!D23,"")</f>
        <v/>
      </c>
      <c r="F23" s="93" t="str">
        <f>IF(วันทำงาน!E23&lt;&gt;"",วันทำงาน!E23,"")</f>
        <v/>
      </c>
      <c r="G23" s="129" t="str">
        <f>IF(วันทำงาน!F23&lt;&gt;"",วันทำงาน!F23,"")</f>
        <v/>
      </c>
      <c r="H23" s="141" t="str">
        <f>IF(F23="Salesman",วันทำงาน!G23,"")</f>
        <v/>
      </c>
      <c r="I23" s="146" t="str">
        <f>IF($H23="","",AB23/$R23*(100%-เงื่อนไข!$B$4))</f>
        <v/>
      </c>
      <c r="J23" s="146" t="str">
        <f>IF($H23="","",AK23/$R23*(100%-เงื่อนไข!$B$4))</f>
        <v/>
      </c>
      <c r="K23" s="146" t="str">
        <f>IF($H23="","",AT23/$R23*(100%-เงื่อนไข!$B$4))</f>
        <v/>
      </c>
      <c r="L23" s="146" t="str">
        <f t="shared" si="12"/>
        <v/>
      </c>
      <c r="M23" s="147" t="str">
        <f>IF((OR(วันทำงาน!H23="",$F$1="")),"",IF(F23="Salesman",วันทำงาน!H23,""))</f>
        <v/>
      </c>
      <c r="N23" s="115">
        <f>IF($M23="",0,IF($X23="P",Y23*เงื่อนไข!$C$5,0))</f>
        <v>0</v>
      </c>
      <c r="O23" s="115">
        <f>IF($M23="",0,IF($X23="P",AH23*เงื่อนไข!$C$5,0))</f>
        <v>0</v>
      </c>
      <c r="P23" s="146">
        <f>IF($M23="",0,IF($X23="P",AQ23*เงื่อนไข!$C$5,0))</f>
        <v>0</v>
      </c>
      <c r="Q23" s="146">
        <f t="shared" si="13"/>
        <v>0</v>
      </c>
      <c r="R23" s="129" t="str">
        <f>IF(วันทำงาน!J23&lt;&gt;"",วันทำงาน!J23,"")</f>
        <v/>
      </c>
      <c r="S23" s="129">
        <f>IF(วันทำงาน!K23&lt;&gt;"",วันทำงาน!K23,"")</f>
        <v>0</v>
      </c>
      <c r="T23" s="162" t="str">
        <f>IF(วันทำงาน!AZ23&lt;&gt;"",IF(วันทำงาน!AZ23&gt;S23,S23,วันทำงาน!AZ23),"")</f>
        <v/>
      </c>
      <c r="U23" s="110" t="str">
        <f>IF(A23="","",_xlfn.IFNA(VLOOKUP($F23,เงื่อนไข!$A$4:$P$7,3,0),0))</f>
        <v/>
      </c>
      <c r="V23" s="110">
        <f t="shared" si="14"/>
        <v>0</v>
      </c>
      <c r="W23" s="109" t="str">
        <f t="shared" si="15"/>
        <v/>
      </c>
      <c r="X23" s="196" t="str">
        <f t="shared" si="16"/>
        <v/>
      </c>
      <c r="Y23" s="193">
        <f>วันทำงาน!AQ23</f>
        <v>0</v>
      </c>
      <c r="Z23" s="155"/>
      <c r="AA23" s="155">
        <f>IF($W23="",0,IF($W23&gt;=100%,เงื่อนไข!$H$4,IF($W23&gt;=80%,เงื่อนไข!$G$4,IF($W23&gt;=50%,เงื่อนไข!$F$4,IF($W23&lt;50%,เงื่อนไข!$E$4)))))</f>
        <v>0</v>
      </c>
      <c r="AB23" s="186">
        <f t="shared" si="17"/>
        <v>0</v>
      </c>
      <c r="AC23" s="146">
        <f t="shared" si="18"/>
        <v>0</v>
      </c>
      <c r="AD23" s="182">
        <f>IF(AB23=0,0,AB23/$R23*เงื่อนไข!$B$4)</f>
        <v>0</v>
      </c>
      <c r="AE23" s="188">
        <f t="shared" si="19"/>
        <v>0</v>
      </c>
      <c r="AF23" s="182">
        <f>SUMIF(วันทำงาน!$F$67:$F$157,$B23,วันทำงาน!$J$67:$J$157)</f>
        <v>0</v>
      </c>
      <c r="AG23" s="190">
        <f>IF((AND($W23&gt;=100%,$W23&lt;&gt;"")),เงื่อนไข!$F$8*Y23/$V23,0)</f>
        <v>0</v>
      </c>
      <c r="AH23" s="188">
        <f>SUM(วันทำงาน!AR23:AT23,วันทำงาน!AV23:AX23)</f>
        <v>0</v>
      </c>
      <c r="AI23" s="155"/>
      <c r="AJ23" s="155">
        <f>IF($W23="",0,IF($W23&gt;=100%,เงื่อนไข!$L$4,IF($W23&gt;=80%,เงื่อนไข!$K$4,IF($W23&gt;=50%,เงื่อนไข!$J$4,IF($W23&lt;50%,เงื่อนไข!$I$4)))))</f>
        <v>0</v>
      </c>
      <c r="AK23" s="186">
        <f t="shared" si="20"/>
        <v>0</v>
      </c>
      <c r="AL23" s="182">
        <f t="shared" si="21"/>
        <v>0</v>
      </c>
      <c r="AM23" s="182">
        <f>IF(AK23=0,0,AK23/$R23*เงื่อนไข!$B$4)</f>
        <v>0</v>
      </c>
      <c r="AN23" s="188">
        <f t="shared" si="22"/>
        <v>0</v>
      </c>
      <c r="AO23" s="182">
        <f>SUMIF(วันทำงาน!$F$67:$F$157,$B23,วันทำงาน!$K$67:$K$157)</f>
        <v>0</v>
      </c>
      <c r="AP23" s="190">
        <f>IF((AND($W23&gt;=100%,$W23&lt;&gt;"")),เงื่อนไข!$F$8*AH23/$V23,0)</f>
        <v>0</v>
      </c>
      <c r="AQ23" s="193">
        <f>วันทำงาน!AU23</f>
        <v>0</v>
      </c>
      <c r="AR23" s="155"/>
      <c r="AS23" s="155">
        <f>IF(W23="",0,IF($W23&gt;=100%,เงื่อนไข!$P$4,IF($W23&gt;=80%,เงื่อนไข!$O$4,IF($W23&gt;=50%,เงื่อนไข!$N$4,IF($W23&lt;50%,เงื่อนไข!$M$4)))))</f>
        <v>0</v>
      </c>
      <c r="AT23" s="186">
        <f t="shared" si="23"/>
        <v>0</v>
      </c>
      <c r="AU23" s="182">
        <f t="shared" si="24"/>
        <v>0</v>
      </c>
      <c r="AV23" s="182">
        <f>IF(AT23=0,0,AT23/$R23*เงื่อนไข!$B$4)</f>
        <v>0</v>
      </c>
      <c r="AW23" s="188">
        <f t="shared" si="25"/>
        <v>0</v>
      </c>
      <c r="AX23" s="182">
        <f>SUMIF(วันทำงาน!$F$67:$F$157,$B23,วันทำงาน!$L$67:$L$157)</f>
        <v>0</v>
      </c>
      <c r="AY23" s="190">
        <f>IF((AND($W23&gt;=100%,$W23&lt;&gt;"")),เงื่อนไข!$F$8*AQ23/$V23,0)</f>
        <v>0</v>
      </c>
    </row>
    <row r="24" spans="1:51" s="6" customFormat="1" x14ac:dyDescent="0.25">
      <c r="A24" s="129" t="str">
        <f>IF(วันทำงาน!A24&lt;&gt;"",วันทำงาน!A24,"")</f>
        <v/>
      </c>
      <c r="B24" s="129" t="str">
        <f>IF(วันทำงาน!B24&lt;&gt;"",วันทำงาน!B24,"")</f>
        <v/>
      </c>
      <c r="C24" s="129"/>
      <c r="D24" s="129" t="str">
        <f>IF(วันทำงาน!C24&lt;&gt;"",วันทำงาน!C24,"")</f>
        <v/>
      </c>
      <c r="E24" s="130" t="str">
        <f>IF(วันทำงาน!D24&lt;&gt;"",วันทำงาน!D24,"")</f>
        <v/>
      </c>
      <c r="F24" s="93" t="str">
        <f>IF(วันทำงาน!E24&lt;&gt;"",วันทำงาน!E24,"")</f>
        <v/>
      </c>
      <c r="G24" s="129" t="str">
        <f>IF(วันทำงาน!F24&lt;&gt;"",วันทำงาน!F24,"")</f>
        <v/>
      </c>
      <c r="H24" s="141" t="str">
        <f>IF(F24="Salesman",วันทำงาน!G24,"")</f>
        <v/>
      </c>
      <c r="I24" s="146" t="str">
        <f>IF($H24="","",AB24/$R24*(100%-เงื่อนไข!$B$4))</f>
        <v/>
      </c>
      <c r="J24" s="146" t="str">
        <f>IF($H24="","",AK24/$R24*(100%-เงื่อนไข!$B$4))</f>
        <v/>
      </c>
      <c r="K24" s="146" t="str">
        <f>IF($H24="","",AT24/$R24*(100%-เงื่อนไข!$B$4))</f>
        <v/>
      </c>
      <c r="L24" s="146" t="str">
        <f t="shared" si="12"/>
        <v/>
      </c>
      <c r="M24" s="147" t="str">
        <f>IF((OR(วันทำงาน!H24="",$F$1="")),"",IF(F24="Salesman",วันทำงาน!H24,""))</f>
        <v/>
      </c>
      <c r="N24" s="115">
        <f>IF($M24="",0,IF($X24="P",Y24*เงื่อนไข!$C$5,0))</f>
        <v>0</v>
      </c>
      <c r="O24" s="115">
        <f>IF($M24="",0,IF($X24="P",AH24*เงื่อนไข!$C$5,0))</f>
        <v>0</v>
      </c>
      <c r="P24" s="146">
        <f>IF($M24="",0,IF($X24="P",AQ24*เงื่อนไข!$C$5,0))</f>
        <v>0</v>
      </c>
      <c r="Q24" s="146">
        <f t="shared" si="13"/>
        <v>0</v>
      </c>
      <c r="R24" s="129" t="str">
        <f>IF(วันทำงาน!J24&lt;&gt;"",วันทำงาน!J24,"")</f>
        <v/>
      </c>
      <c r="S24" s="129">
        <f>IF(วันทำงาน!K24&lt;&gt;"",วันทำงาน!K24,"")</f>
        <v>0</v>
      </c>
      <c r="T24" s="162" t="str">
        <f>IF(วันทำงาน!AZ24&lt;&gt;"",IF(วันทำงาน!AZ24&gt;S24,S24,วันทำงาน!AZ24),"")</f>
        <v/>
      </c>
      <c r="U24" s="110" t="str">
        <f>IF(A24="","",_xlfn.IFNA(VLOOKUP($F24,เงื่อนไข!$A$4:$P$7,3,0),0))</f>
        <v/>
      </c>
      <c r="V24" s="110">
        <f t="shared" si="14"/>
        <v>0</v>
      </c>
      <c r="W24" s="109" t="str">
        <f t="shared" si="15"/>
        <v/>
      </c>
      <c r="X24" s="196" t="str">
        <f t="shared" si="16"/>
        <v/>
      </c>
      <c r="Y24" s="193">
        <f>วันทำงาน!AQ24</f>
        <v>0</v>
      </c>
      <c r="Z24" s="155"/>
      <c r="AA24" s="155">
        <f>IF($W24="",0,IF($W24&gt;=100%,เงื่อนไข!$H$4,IF($W24&gt;=80%,เงื่อนไข!$G$4,IF($W24&gt;=50%,เงื่อนไข!$F$4,IF($W24&lt;50%,เงื่อนไข!$E$4)))))</f>
        <v>0</v>
      </c>
      <c r="AB24" s="186">
        <f t="shared" si="17"/>
        <v>0</v>
      </c>
      <c r="AC24" s="146">
        <f t="shared" si="18"/>
        <v>0</v>
      </c>
      <c r="AD24" s="182">
        <f>IF(AB24=0,0,AB24/$R24*เงื่อนไข!$B$4)</f>
        <v>0</v>
      </c>
      <c r="AE24" s="188">
        <f t="shared" si="19"/>
        <v>0</v>
      </c>
      <c r="AF24" s="182">
        <f>SUMIF(วันทำงาน!$F$67:$F$157,$B24,วันทำงาน!$J$67:$J$157)</f>
        <v>0</v>
      </c>
      <c r="AG24" s="190">
        <f>IF((AND($W24&gt;=100%,$W24&lt;&gt;"")),เงื่อนไข!$F$8*Y24/$V24,0)</f>
        <v>0</v>
      </c>
      <c r="AH24" s="188">
        <f>SUM(วันทำงาน!AR24:AT24,วันทำงาน!AV24:AX24)</f>
        <v>0</v>
      </c>
      <c r="AI24" s="155"/>
      <c r="AJ24" s="155">
        <f>IF($W24="",0,IF($W24&gt;=100%,เงื่อนไข!$L$4,IF($W24&gt;=80%,เงื่อนไข!$K$4,IF($W24&gt;=50%,เงื่อนไข!$J$4,IF($W24&lt;50%,เงื่อนไข!$I$4)))))</f>
        <v>0</v>
      </c>
      <c r="AK24" s="186">
        <f t="shared" si="20"/>
        <v>0</v>
      </c>
      <c r="AL24" s="182">
        <f t="shared" si="21"/>
        <v>0</v>
      </c>
      <c r="AM24" s="182">
        <f>IF(AK24=0,0,AK24/$R24*เงื่อนไข!$B$4)</f>
        <v>0</v>
      </c>
      <c r="AN24" s="188">
        <f t="shared" si="22"/>
        <v>0</v>
      </c>
      <c r="AO24" s="182">
        <f>SUMIF(วันทำงาน!$F$67:$F$157,$B24,วันทำงาน!$K$67:$K$157)</f>
        <v>0</v>
      </c>
      <c r="AP24" s="190">
        <f>IF((AND($W24&gt;=100%,$W24&lt;&gt;"")),เงื่อนไข!$F$8*AH24/$V24,0)</f>
        <v>0</v>
      </c>
      <c r="AQ24" s="193">
        <f>วันทำงาน!AU24</f>
        <v>0</v>
      </c>
      <c r="AR24" s="155"/>
      <c r="AS24" s="155">
        <f>IF(W24="",0,IF($W24&gt;=100%,เงื่อนไข!$P$4,IF($W24&gt;=80%,เงื่อนไข!$O$4,IF($W24&gt;=50%,เงื่อนไข!$N$4,IF($W24&lt;50%,เงื่อนไข!$M$4)))))</f>
        <v>0</v>
      </c>
      <c r="AT24" s="186">
        <f t="shared" si="23"/>
        <v>0</v>
      </c>
      <c r="AU24" s="182">
        <f t="shared" si="24"/>
        <v>0</v>
      </c>
      <c r="AV24" s="182">
        <f>IF(AT24=0,0,AT24/$R24*เงื่อนไข!$B$4)</f>
        <v>0</v>
      </c>
      <c r="AW24" s="188">
        <f t="shared" si="25"/>
        <v>0</v>
      </c>
      <c r="AX24" s="182">
        <f>SUMIF(วันทำงาน!$F$67:$F$157,$B24,วันทำงาน!$L$67:$L$157)</f>
        <v>0</v>
      </c>
      <c r="AY24" s="190">
        <f>IF((AND($W24&gt;=100%,$W24&lt;&gt;"")),เงื่อนไข!$F$8*AQ24/$V24,0)</f>
        <v>0</v>
      </c>
    </row>
    <row r="25" spans="1:51" s="6" customFormat="1" x14ac:dyDescent="0.25">
      <c r="A25" s="129" t="str">
        <f>IF(วันทำงาน!A25&lt;&gt;"",วันทำงาน!A25,"")</f>
        <v/>
      </c>
      <c r="B25" s="129" t="str">
        <f>IF(วันทำงาน!B25&lt;&gt;"",วันทำงาน!B25,"")</f>
        <v/>
      </c>
      <c r="C25" s="129"/>
      <c r="D25" s="129" t="str">
        <f>IF(วันทำงาน!C25&lt;&gt;"",วันทำงาน!C25,"")</f>
        <v/>
      </c>
      <c r="E25" s="130" t="str">
        <f>IF(วันทำงาน!D25&lt;&gt;"",วันทำงาน!D25,"")</f>
        <v/>
      </c>
      <c r="F25" s="93" t="str">
        <f>IF(วันทำงาน!E25&lt;&gt;"",วันทำงาน!E25,"")</f>
        <v/>
      </c>
      <c r="G25" s="129" t="str">
        <f>IF(วันทำงาน!F25&lt;&gt;"",วันทำงาน!F25,"")</f>
        <v/>
      </c>
      <c r="H25" s="141" t="str">
        <f>IF(F25="Salesman",วันทำงาน!G25,"")</f>
        <v/>
      </c>
      <c r="I25" s="146" t="str">
        <f>IF($H25="","",AB25/$R25*(100%-เงื่อนไข!$B$4))</f>
        <v/>
      </c>
      <c r="J25" s="146" t="str">
        <f>IF($H25="","",AK25/$R25*(100%-เงื่อนไข!$B$4))</f>
        <v/>
      </c>
      <c r="K25" s="146" t="str">
        <f>IF($H25="","",AT25/$R25*(100%-เงื่อนไข!$B$4))</f>
        <v/>
      </c>
      <c r="L25" s="146" t="str">
        <f t="shared" si="12"/>
        <v/>
      </c>
      <c r="M25" s="147" t="str">
        <f>IF((OR(วันทำงาน!H25="",$F$1="")),"",IF(F25="Salesman",วันทำงาน!H25,""))</f>
        <v/>
      </c>
      <c r="N25" s="115">
        <f>IF($M25="",0,IF($X25="P",Y25*เงื่อนไข!$C$5,0))</f>
        <v>0</v>
      </c>
      <c r="O25" s="115">
        <f>IF($M25="",0,IF($X25="P",AH25*เงื่อนไข!$C$5,0))</f>
        <v>0</v>
      </c>
      <c r="P25" s="146">
        <f>IF($M25="",0,IF($X25="P",AQ25*เงื่อนไข!$C$5,0))</f>
        <v>0</v>
      </c>
      <c r="Q25" s="146">
        <f t="shared" si="13"/>
        <v>0</v>
      </c>
      <c r="R25" s="129" t="str">
        <f>IF(วันทำงาน!J25&lt;&gt;"",วันทำงาน!J25,"")</f>
        <v/>
      </c>
      <c r="S25" s="129">
        <f>IF(วันทำงาน!K25&lt;&gt;"",วันทำงาน!K25,"")</f>
        <v>0</v>
      </c>
      <c r="T25" s="162" t="str">
        <f>IF(วันทำงาน!AZ25&lt;&gt;"",IF(วันทำงาน!AZ25&gt;S25,S25,วันทำงาน!AZ25),"")</f>
        <v/>
      </c>
      <c r="U25" s="110" t="str">
        <f>IF(A25="","",_xlfn.IFNA(VLOOKUP($F25,เงื่อนไข!$A$4:$P$7,3,0),0))</f>
        <v/>
      </c>
      <c r="V25" s="110">
        <f t="shared" si="14"/>
        <v>0</v>
      </c>
      <c r="W25" s="109" t="str">
        <f t="shared" si="15"/>
        <v/>
      </c>
      <c r="X25" s="196" t="str">
        <f t="shared" si="16"/>
        <v/>
      </c>
      <c r="Y25" s="193">
        <f>วันทำงาน!AQ25</f>
        <v>0</v>
      </c>
      <c r="Z25" s="155"/>
      <c r="AA25" s="155">
        <f>IF($W25="",0,IF($W25&gt;=100%,เงื่อนไข!$H$4,IF($W25&gt;=80%,เงื่อนไข!$G$4,IF($W25&gt;=50%,เงื่อนไข!$F$4,IF($W25&lt;50%,เงื่อนไข!$E$4)))))</f>
        <v>0</v>
      </c>
      <c r="AB25" s="186">
        <f t="shared" si="17"/>
        <v>0</v>
      </c>
      <c r="AC25" s="146">
        <f t="shared" si="18"/>
        <v>0</v>
      </c>
      <c r="AD25" s="182">
        <f>IF(AB25=0,0,AB25/$R25*เงื่อนไข!$B$4)</f>
        <v>0</v>
      </c>
      <c r="AE25" s="188">
        <f t="shared" si="19"/>
        <v>0</v>
      </c>
      <c r="AF25" s="182">
        <f>SUMIF(วันทำงาน!$F$67:$F$157,$B25,วันทำงาน!$J$67:$J$157)</f>
        <v>0</v>
      </c>
      <c r="AG25" s="190">
        <f>IF((AND($W25&gt;=100%,$W25&lt;&gt;"")),เงื่อนไข!$F$8*Y25/$V25,0)</f>
        <v>0</v>
      </c>
      <c r="AH25" s="188">
        <f>SUM(วันทำงาน!AR25:AT25,วันทำงาน!AV25:AX25)</f>
        <v>0</v>
      </c>
      <c r="AI25" s="155"/>
      <c r="AJ25" s="155">
        <f>IF($W25="",0,IF($W25&gt;=100%,เงื่อนไข!$L$4,IF($W25&gt;=80%,เงื่อนไข!$K$4,IF($W25&gt;=50%,เงื่อนไข!$J$4,IF($W25&lt;50%,เงื่อนไข!$I$4)))))</f>
        <v>0</v>
      </c>
      <c r="AK25" s="186">
        <f t="shared" si="20"/>
        <v>0</v>
      </c>
      <c r="AL25" s="182">
        <f t="shared" si="21"/>
        <v>0</v>
      </c>
      <c r="AM25" s="182">
        <f>IF(AK25=0,0,AK25/$R25*เงื่อนไข!$B$4)</f>
        <v>0</v>
      </c>
      <c r="AN25" s="188">
        <f t="shared" si="22"/>
        <v>0</v>
      </c>
      <c r="AO25" s="182">
        <f>SUMIF(วันทำงาน!$F$67:$F$157,$B25,วันทำงาน!$K$67:$K$157)</f>
        <v>0</v>
      </c>
      <c r="AP25" s="190">
        <f>IF((AND($W25&gt;=100%,$W25&lt;&gt;"")),เงื่อนไข!$F$8*AH25/$V25,0)</f>
        <v>0</v>
      </c>
      <c r="AQ25" s="193">
        <f>วันทำงาน!AU25</f>
        <v>0</v>
      </c>
      <c r="AR25" s="155"/>
      <c r="AS25" s="155">
        <f>IF(W25="",0,IF($W25&gt;=100%,เงื่อนไข!$P$4,IF($W25&gt;=80%,เงื่อนไข!$O$4,IF($W25&gt;=50%,เงื่อนไข!$N$4,IF($W25&lt;50%,เงื่อนไข!$M$4)))))</f>
        <v>0</v>
      </c>
      <c r="AT25" s="186">
        <f t="shared" si="23"/>
        <v>0</v>
      </c>
      <c r="AU25" s="182">
        <f t="shared" si="24"/>
        <v>0</v>
      </c>
      <c r="AV25" s="182">
        <f>IF(AT25=0,0,AT25/$R25*เงื่อนไข!$B$4)</f>
        <v>0</v>
      </c>
      <c r="AW25" s="188">
        <f t="shared" si="25"/>
        <v>0</v>
      </c>
      <c r="AX25" s="182">
        <f>SUMIF(วันทำงาน!$F$67:$F$157,$B25,วันทำงาน!$L$67:$L$157)</f>
        <v>0</v>
      </c>
      <c r="AY25" s="190">
        <f>IF((AND($W25&gt;=100%,$W25&lt;&gt;"")),เงื่อนไข!$F$8*AQ25/$V25,0)</f>
        <v>0</v>
      </c>
    </row>
    <row r="26" spans="1:51" s="6" customFormat="1" x14ac:dyDescent="0.25">
      <c r="A26" s="129" t="str">
        <f>IF(วันทำงาน!A26&lt;&gt;"",วันทำงาน!A26,"")</f>
        <v/>
      </c>
      <c r="B26" s="129" t="str">
        <f>IF(วันทำงาน!B26&lt;&gt;"",วันทำงาน!B26,"")</f>
        <v/>
      </c>
      <c r="C26" s="129"/>
      <c r="D26" s="129" t="str">
        <f>IF(วันทำงาน!C26&lt;&gt;"",วันทำงาน!C26,"")</f>
        <v/>
      </c>
      <c r="E26" s="130" t="str">
        <f>IF(วันทำงาน!D26&lt;&gt;"",วันทำงาน!D26,"")</f>
        <v/>
      </c>
      <c r="F26" s="93" t="str">
        <f>IF(วันทำงาน!E26&lt;&gt;"",วันทำงาน!E26,"")</f>
        <v/>
      </c>
      <c r="G26" s="129" t="str">
        <f>IF(วันทำงาน!F26&lt;&gt;"",วันทำงาน!F26,"")</f>
        <v/>
      </c>
      <c r="H26" s="141" t="str">
        <f>IF(F26="Salesman",วันทำงาน!G26,"")</f>
        <v/>
      </c>
      <c r="I26" s="146" t="str">
        <f>IF($H26="","",AB26/$R26*(100%-เงื่อนไข!$B$4))</f>
        <v/>
      </c>
      <c r="J26" s="146" t="str">
        <f>IF($H26="","",AK26/$R26*(100%-เงื่อนไข!$B$4))</f>
        <v/>
      </c>
      <c r="K26" s="146" t="str">
        <f>IF($H26="","",AT26/$R26*(100%-เงื่อนไข!$B$4))</f>
        <v/>
      </c>
      <c r="L26" s="146" t="str">
        <f t="shared" si="12"/>
        <v/>
      </c>
      <c r="M26" s="147" t="str">
        <f>IF((OR(วันทำงาน!H26="",$F$1="")),"",IF(F26="Salesman",วันทำงาน!H26,""))</f>
        <v/>
      </c>
      <c r="N26" s="115">
        <f>IF($M26="",0,IF($X26="P",Y26*เงื่อนไข!$C$5,0))</f>
        <v>0</v>
      </c>
      <c r="O26" s="115">
        <f>IF($M26="",0,IF($X26="P",AH26*เงื่อนไข!$C$5,0))</f>
        <v>0</v>
      </c>
      <c r="P26" s="146">
        <f>IF($M26="",0,IF($X26="P",AQ26*เงื่อนไข!$C$5,0))</f>
        <v>0</v>
      </c>
      <c r="Q26" s="146">
        <f t="shared" si="13"/>
        <v>0</v>
      </c>
      <c r="R26" s="129" t="str">
        <f>IF(วันทำงาน!J26&lt;&gt;"",วันทำงาน!J26,"")</f>
        <v/>
      </c>
      <c r="S26" s="129">
        <f>IF(วันทำงาน!K26&lt;&gt;"",วันทำงาน!K26,"")</f>
        <v>0</v>
      </c>
      <c r="T26" s="162" t="str">
        <f>IF(วันทำงาน!AZ26&lt;&gt;"",IF(วันทำงาน!AZ26&gt;S26,S26,วันทำงาน!AZ26),"")</f>
        <v/>
      </c>
      <c r="U26" s="110" t="str">
        <f>IF(A26="","",_xlfn.IFNA(VLOOKUP($F26,เงื่อนไข!$A$4:$P$7,3,0),0))</f>
        <v/>
      </c>
      <c r="V26" s="110">
        <f t="shared" si="14"/>
        <v>0</v>
      </c>
      <c r="W26" s="109" t="str">
        <f t="shared" si="15"/>
        <v/>
      </c>
      <c r="X26" s="196" t="str">
        <f t="shared" si="16"/>
        <v/>
      </c>
      <c r="Y26" s="193">
        <f>วันทำงาน!AQ26</f>
        <v>0</v>
      </c>
      <c r="Z26" s="155"/>
      <c r="AA26" s="155">
        <f>IF($W26="",0,IF($W26&gt;=100%,เงื่อนไข!$H$4,IF($W26&gt;=80%,เงื่อนไข!$G$4,IF($W26&gt;=50%,เงื่อนไข!$F$4,IF($W26&lt;50%,เงื่อนไข!$E$4)))))</f>
        <v>0</v>
      </c>
      <c r="AB26" s="186">
        <f t="shared" si="17"/>
        <v>0</v>
      </c>
      <c r="AC26" s="146">
        <f t="shared" si="18"/>
        <v>0</v>
      </c>
      <c r="AD26" s="182">
        <f>IF(AB26=0,0,AB26/$R26*เงื่อนไข!$B$4)</f>
        <v>0</v>
      </c>
      <c r="AE26" s="188">
        <f t="shared" si="19"/>
        <v>0</v>
      </c>
      <c r="AF26" s="182">
        <f>SUMIF(วันทำงาน!$F$67:$F$157,$B26,วันทำงาน!$J$67:$J$157)</f>
        <v>0</v>
      </c>
      <c r="AG26" s="190">
        <f>IF((AND($W26&gt;=100%,$W26&lt;&gt;"")),เงื่อนไข!$F$8*Y26/$V26,0)</f>
        <v>0</v>
      </c>
      <c r="AH26" s="188">
        <f>SUM(วันทำงาน!AR26:AT26,วันทำงาน!AV26:AX26)</f>
        <v>0</v>
      </c>
      <c r="AI26" s="155"/>
      <c r="AJ26" s="155">
        <f>IF($W26="",0,IF($W26&gt;=100%,เงื่อนไข!$L$4,IF($W26&gt;=80%,เงื่อนไข!$K$4,IF($W26&gt;=50%,เงื่อนไข!$J$4,IF($W26&lt;50%,เงื่อนไข!$I$4)))))</f>
        <v>0</v>
      </c>
      <c r="AK26" s="186">
        <f t="shared" si="20"/>
        <v>0</v>
      </c>
      <c r="AL26" s="182">
        <f t="shared" si="21"/>
        <v>0</v>
      </c>
      <c r="AM26" s="182">
        <f>IF(AK26=0,0,AK26/$R26*เงื่อนไข!$B$4)</f>
        <v>0</v>
      </c>
      <c r="AN26" s="188">
        <f t="shared" si="22"/>
        <v>0</v>
      </c>
      <c r="AO26" s="182">
        <f>SUMIF(วันทำงาน!$F$67:$F$157,$B26,วันทำงาน!$K$67:$K$157)</f>
        <v>0</v>
      </c>
      <c r="AP26" s="190">
        <f>IF((AND($W26&gt;=100%,$W26&lt;&gt;"")),เงื่อนไข!$F$8*AH26/$V26,0)</f>
        <v>0</v>
      </c>
      <c r="AQ26" s="193">
        <f>วันทำงาน!AU26</f>
        <v>0</v>
      </c>
      <c r="AR26" s="155"/>
      <c r="AS26" s="155">
        <f>IF(W26="",0,IF($W26&gt;=100%,เงื่อนไข!$P$4,IF($W26&gt;=80%,เงื่อนไข!$O$4,IF($W26&gt;=50%,เงื่อนไข!$N$4,IF($W26&lt;50%,เงื่อนไข!$M$4)))))</f>
        <v>0</v>
      </c>
      <c r="AT26" s="186">
        <f t="shared" si="23"/>
        <v>0</v>
      </c>
      <c r="AU26" s="182">
        <f t="shared" si="24"/>
        <v>0</v>
      </c>
      <c r="AV26" s="182">
        <f>IF(AT26=0,0,AT26/$R26*เงื่อนไข!$B$4)</f>
        <v>0</v>
      </c>
      <c r="AW26" s="188">
        <f t="shared" si="25"/>
        <v>0</v>
      </c>
      <c r="AX26" s="182">
        <f>SUMIF(วันทำงาน!$F$67:$F$157,$B26,วันทำงาน!$L$67:$L$157)</f>
        <v>0</v>
      </c>
      <c r="AY26" s="190">
        <f>IF((AND($W26&gt;=100%,$W26&lt;&gt;"")),เงื่อนไข!$F$8*AQ26/$V26,0)</f>
        <v>0</v>
      </c>
    </row>
    <row r="27" spans="1:51" s="6" customFormat="1" x14ac:dyDescent="0.25">
      <c r="A27" s="129" t="str">
        <f>IF(วันทำงาน!A27&lt;&gt;"",วันทำงาน!A27,"")</f>
        <v/>
      </c>
      <c r="B27" s="129" t="str">
        <f>IF(วันทำงาน!B27&lt;&gt;"",วันทำงาน!B27,"")</f>
        <v/>
      </c>
      <c r="C27" s="129"/>
      <c r="D27" s="129" t="str">
        <f>IF(วันทำงาน!C27&lt;&gt;"",วันทำงาน!C27,"")</f>
        <v/>
      </c>
      <c r="E27" s="130" t="str">
        <f>IF(วันทำงาน!D27&lt;&gt;"",วันทำงาน!D27,"")</f>
        <v/>
      </c>
      <c r="F27" s="93" t="str">
        <f>IF(วันทำงาน!E27&lt;&gt;"",วันทำงาน!E27,"")</f>
        <v/>
      </c>
      <c r="G27" s="129" t="str">
        <f>IF(วันทำงาน!F27&lt;&gt;"",วันทำงาน!F27,"")</f>
        <v/>
      </c>
      <c r="H27" s="141" t="str">
        <f>IF(F27="Salesman",วันทำงาน!G27,"")</f>
        <v/>
      </c>
      <c r="I27" s="146" t="str">
        <f>IF($H27="","",AB27/$R27*(100%-เงื่อนไข!$B$4))</f>
        <v/>
      </c>
      <c r="J27" s="146" t="str">
        <f>IF($H27="","",AK27/$R27*(100%-เงื่อนไข!$B$4))</f>
        <v/>
      </c>
      <c r="K27" s="146" t="str">
        <f>IF($H27="","",AT27/$R27*(100%-เงื่อนไข!$B$4))</f>
        <v/>
      </c>
      <c r="L27" s="146" t="str">
        <f t="shared" si="12"/>
        <v/>
      </c>
      <c r="M27" s="147" t="str">
        <f>IF((OR(วันทำงาน!H27="",$F$1="")),"",IF(F27="Salesman",วันทำงาน!H27,""))</f>
        <v/>
      </c>
      <c r="N27" s="115">
        <f>IF($M27="",0,IF($X27="P",Y27*เงื่อนไข!$C$5,0))</f>
        <v>0</v>
      </c>
      <c r="O27" s="115">
        <f>IF($M27="",0,IF($X27="P",AH27*เงื่อนไข!$C$5,0))</f>
        <v>0</v>
      </c>
      <c r="P27" s="146">
        <f>IF($M27="",0,IF($X27="P",AQ27*เงื่อนไข!$C$5,0))</f>
        <v>0</v>
      </c>
      <c r="Q27" s="146">
        <f t="shared" si="13"/>
        <v>0</v>
      </c>
      <c r="R27" s="129" t="str">
        <f>IF(วันทำงาน!J27&lt;&gt;"",วันทำงาน!J27,"")</f>
        <v/>
      </c>
      <c r="S27" s="129">
        <f>IF(วันทำงาน!K27&lt;&gt;"",วันทำงาน!K27,"")</f>
        <v>0</v>
      </c>
      <c r="T27" s="162" t="str">
        <f>IF(วันทำงาน!AZ27&lt;&gt;"",IF(วันทำงาน!AZ27&gt;S27,S27,วันทำงาน!AZ27),"")</f>
        <v/>
      </c>
      <c r="U27" s="110" t="str">
        <f>IF(A27="","",_xlfn.IFNA(VLOOKUP($F27,เงื่อนไข!$A$4:$P$7,3,0),0))</f>
        <v/>
      </c>
      <c r="V27" s="110">
        <f t="shared" si="14"/>
        <v>0</v>
      </c>
      <c r="W27" s="109" t="str">
        <f t="shared" si="15"/>
        <v/>
      </c>
      <c r="X27" s="196" t="str">
        <f t="shared" si="16"/>
        <v/>
      </c>
      <c r="Y27" s="193">
        <f>วันทำงาน!AQ27</f>
        <v>0</v>
      </c>
      <c r="Z27" s="155"/>
      <c r="AA27" s="155">
        <f>IF($W27="",0,IF($W27&gt;=100%,เงื่อนไข!$H$4,IF($W27&gt;=80%,เงื่อนไข!$G$4,IF($W27&gt;=50%,เงื่อนไข!$F$4,IF($W27&lt;50%,เงื่อนไข!$E$4)))))</f>
        <v>0</v>
      </c>
      <c r="AB27" s="186">
        <f t="shared" si="17"/>
        <v>0</v>
      </c>
      <c r="AC27" s="146">
        <f t="shared" si="18"/>
        <v>0</v>
      </c>
      <c r="AD27" s="182">
        <f>IF(AB27=0,0,AB27/$R27*เงื่อนไข!$B$4)</f>
        <v>0</v>
      </c>
      <c r="AE27" s="188">
        <f t="shared" si="19"/>
        <v>0</v>
      </c>
      <c r="AF27" s="182">
        <f>SUMIF(วันทำงาน!$F$67:$F$157,$B27,วันทำงาน!$J$67:$J$157)</f>
        <v>0</v>
      </c>
      <c r="AG27" s="190">
        <f>IF((AND($W27&gt;=100%,$W27&lt;&gt;"")),เงื่อนไข!$F$8*Y27/$V27,0)</f>
        <v>0</v>
      </c>
      <c r="AH27" s="188">
        <f>SUM(วันทำงาน!AR27:AT27,วันทำงาน!AV27:AX27)</f>
        <v>0</v>
      </c>
      <c r="AI27" s="155"/>
      <c r="AJ27" s="155">
        <f>IF($W27="",0,IF($W27&gt;=100%,เงื่อนไข!$L$4,IF($W27&gt;=80%,เงื่อนไข!$K$4,IF($W27&gt;=50%,เงื่อนไข!$J$4,IF($W27&lt;50%,เงื่อนไข!$I$4)))))</f>
        <v>0</v>
      </c>
      <c r="AK27" s="186">
        <f t="shared" si="20"/>
        <v>0</v>
      </c>
      <c r="AL27" s="182">
        <f t="shared" si="21"/>
        <v>0</v>
      </c>
      <c r="AM27" s="182">
        <f>IF(AK27=0,0,AK27/$R27*เงื่อนไข!$B$4)</f>
        <v>0</v>
      </c>
      <c r="AN27" s="188">
        <f t="shared" si="22"/>
        <v>0</v>
      </c>
      <c r="AO27" s="182">
        <f>SUMIF(วันทำงาน!$F$67:$F$157,$B27,วันทำงาน!$K$67:$K$157)</f>
        <v>0</v>
      </c>
      <c r="AP27" s="190">
        <f>IF((AND($W27&gt;=100%,$W27&lt;&gt;"")),เงื่อนไข!$F$8*AH27/$V27,0)</f>
        <v>0</v>
      </c>
      <c r="AQ27" s="193">
        <f>วันทำงาน!AU27</f>
        <v>0</v>
      </c>
      <c r="AR27" s="155"/>
      <c r="AS27" s="155">
        <f>IF(W27="",0,IF($W27&gt;=100%,เงื่อนไข!$P$4,IF($W27&gt;=80%,เงื่อนไข!$O$4,IF($W27&gt;=50%,เงื่อนไข!$N$4,IF($W27&lt;50%,เงื่อนไข!$M$4)))))</f>
        <v>0</v>
      </c>
      <c r="AT27" s="186">
        <f t="shared" si="23"/>
        <v>0</v>
      </c>
      <c r="AU27" s="182">
        <f t="shared" si="24"/>
        <v>0</v>
      </c>
      <c r="AV27" s="182">
        <f>IF(AT27=0,0,AT27/$R27*เงื่อนไข!$B$4)</f>
        <v>0</v>
      </c>
      <c r="AW27" s="188">
        <f t="shared" si="25"/>
        <v>0</v>
      </c>
      <c r="AX27" s="182">
        <f>SUMIF(วันทำงาน!$F$67:$F$157,$B27,วันทำงาน!$L$67:$L$157)</f>
        <v>0</v>
      </c>
      <c r="AY27" s="190">
        <f>IF((AND($W27&gt;=100%,$W27&lt;&gt;"")),เงื่อนไข!$F$8*AQ27/$V27,0)</f>
        <v>0</v>
      </c>
    </row>
    <row r="28" spans="1:51" s="6" customFormat="1" x14ac:dyDescent="0.25">
      <c r="A28" s="129" t="str">
        <f>IF(วันทำงาน!A28&lt;&gt;"",วันทำงาน!A28,"")</f>
        <v/>
      </c>
      <c r="B28" s="129" t="str">
        <f>IF(วันทำงาน!B28&lt;&gt;"",วันทำงาน!B28,"")</f>
        <v/>
      </c>
      <c r="C28" s="129"/>
      <c r="D28" s="129" t="str">
        <f>IF(วันทำงาน!C28&lt;&gt;"",วันทำงาน!C28,"")</f>
        <v/>
      </c>
      <c r="E28" s="130" t="str">
        <f>IF(วันทำงาน!D28&lt;&gt;"",วันทำงาน!D28,"")</f>
        <v/>
      </c>
      <c r="F28" s="93" t="str">
        <f>IF(วันทำงาน!E28&lt;&gt;"",วันทำงาน!E28,"")</f>
        <v/>
      </c>
      <c r="G28" s="129" t="str">
        <f>IF(วันทำงาน!F28&lt;&gt;"",วันทำงาน!F28,"")</f>
        <v/>
      </c>
      <c r="H28" s="141" t="str">
        <f>IF(F28="Salesman",วันทำงาน!G28,"")</f>
        <v/>
      </c>
      <c r="I28" s="146" t="str">
        <f>IF($H28="","",AB28/$R28*(100%-เงื่อนไข!$B$4))</f>
        <v/>
      </c>
      <c r="J28" s="146" t="str">
        <f>IF($H28="","",AK28/$R28*(100%-เงื่อนไข!$B$4))</f>
        <v/>
      </c>
      <c r="K28" s="146" t="str">
        <f>IF($H28="","",AT28/$R28*(100%-เงื่อนไข!$B$4))</f>
        <v/>
      </c>
      <c r="L28" s="146" t="str">
        <f t="shared" si="12"/>
        <v/>
      </c>
      <c r="M28" s="147" t="str">
        <f>IF((OR(วันทำงาน!H28="",$F$1="")),"",IF(F28="Salesman",วันทำงาน!H28,""))</f>
        <v/>
      </c>
      <c r="N28" s="115">
        <f>IF($M28="",0,IF($X28="P",Y28*เงื่อนไข!$C$5,0))</f>
        <v>0</v>
      </c>
      <c r="O28" s="115">
        <f>IF($M28="",0,IF($X28="P",AH28*เงื่อนไข!$C$5,0))</f>
        <v>0</v>
      </c>
      <c r="P28" s="146">
        <f>IF($M28="",0,IF($X28="P",AQ28*เงื่อนไข!$C$5,0))</f>
        <v>0</v>
      </c>
      <c r="Q28" s="146">
        <f t="shared" si="13"/>
        <v>0</v>
      </c>
      <c r="R28" s="129" t="str">
        <f>IF(วันทำงาน!J28&lt;&gt;"",วันทำงาน!J28,"")</f>
        <v/>
      </c>
      <c r="S28" s="129">
        <f>IF(วันทำงาน!K28&lt;&gt;"",วันทำงาน!K28,"")</f>
        <v>0</v>
      </c>
      <c r="T28" s="162" t="str">
        <f>IF(วันทำงาน!AZ28&lt;&gt;"",IF(วันทำงาน!AZ28&gt;S28,S28,วันทำงาน!AZ28),"")</f>
        <v/>
      </c>
      <c r="U28" s="110" t="str">
        <f>IF(A28="","",_xlfn.IFNA(VLOOKUP($F28,เงื่อนไข!$A$4:$P$7,3,0),0))</f>
        <v/>
      </c>
      <c r="V28" s="110">
        <f t="shared" si="14"/>
        <v>0</v>
      </c>
      <c r="W28" s="109" t="str">
        <f t="shared" si="15"/>
        <v/>
      </c>
      <c r="X28" s="196" t="str">
        <f t="shared" si="16"/>
        <v/>
      </c>
      <c r="Y28" s="193">
        <f>วันทำงาน!AQ28</f>
        <v>0</v>
      </c>
      <c r="Z28" s="155"/>
      <c r="AA28" s="155">
        <f>IF($W28="",0,IF($W28&gt;=100%,เงื่อนไข!$H$4,IF($W28&gt;=80%,เงื่อนไข!$G$4,IF($W28&gt;=50%,เงื่อนไข!$F$4,IF($W28&lt;50%,เงื่อนไข!$E$4)))))</f>
        <v>0</v>
      </c>
      <c r="AB28" s="186">
        <f t="shared" si="17"/>
        <v>0</v>
      </c>
      <c r="AC28" s="146">
        <f t="shared" si="18"/>
        <v>0</v>
      </c>
      <c r="AD28" s="182">
        <f>IF(AB28=0,0,AB28/$R28*เงื่อนไข!$B$4)</f>
        <v>0</v>
      </c>
      <c r="AE28" s="188">
        <f t="shared" si="19"/>
        <v>0</v>
      </c>
      <c r="AF28" s="182">
        <f>SUMIF(วันทำงาน!$F$67:$F$157,$B28,วันทำงาน!$J$67:$J$157)</f>
        <v>0</v>
      </c>
      <c r="AG28" s="190">
        <f>IF((AND($W28&gt;=100%,$W28&lt;&gt;"")),เงื่อนไข!$F$8*Y28/$V28,0)</f>
        <v>0</v>
      </c>
      <c r="AH28" s="188">
        <f>SUM(วันทำงาน!AR28:AT28,วันทำงาน!AV28:AX28)</f>
        <v>0</v>
      </c>
      <c r="AI28" s="155"/>
      <c r="AJ28" s="155">
        <f>IF($W28="",0,IF($W28&gt;=100%,เงื่อนไข!$L$4,IF($W28&gt;=80%,เงื่อนไข!$K$4,IF($W28&gt;=50%,เงื่อนไข!$J$4,IF($W28&lt;50%,เงื่อนไข!$I$4)))))</f>
        <v>0</v>
      </c>
      <c r="AK28" s="186">
        <f t="shared" si="20"/>
        <v>0</v>
      </c>
      <c r="AL28" s="182">
        <f t="shared" si="21"/>
        <v>0</v>
      </c>
      <c r="AM28" s="182">
        <f>IF(AK28=0,0,AK28/$R28*เงื่อนไข!$B$4)</f>
        <v>0</v>
      </c>
      <c r="AN28" s="188">
        <f t="shared" si="22"/>
        <v>0</v>
      </c>
      <c r="AO28" s="182">
        <f>SUMIF(วันทำงาน!$F$67:$F$157,$B28,วันทำงาน!$K$67:$K$157)</f>
        <v>0</v>
      </c>
      <c r="AP28" s="190">
        <f>IF((AND($W28&gt;=100%,$W28&lt;&gt;"")),เงื่อนไข!$F$8*AH28/$V28,0)</f>
        <v>0</v>
      </c>
      <c r="AQ28" s="193">
        <f>วันทำงาน!AU28</f>
        <v>0</v>
      </c>
      <c r="AR28" s="155"/>
      <c r="AS28" s="155">
        <f>IF(W28="",0,IF($W28&gt;=100%,เงื่อนไข!$P$4,IF($W28&gt;=80%,เงื่อนไข!$O$4,IF($W28&gt;=50%,เงื่อนไข!$N$4,IF($W28&lt;50%,เงื่อนไข!$M$4)))))</f>
        <v>0</v>
      </c>
      <c r="AT28" s="186">
        <f t="shared" si="23"/>
        <v>0</v>
      </c>
      <c r="AU28" s="182">
        <f t="shared" si="24"/>
        <v>0</v>
      </c>
      <c r="AV28" s="182">
        <f>IF(AT28=0,0,AT28/$R28*เงื่อนไข!$B$4)</f>
        <v>0</v>
      </c>
      <c r="AW28" s="188">
        <f t="shared" si="25"/>
        <v>0</v>
      </c>
      <c r="AX28" s="182">
        <f>SUMIF(วันทำงาน!$F$67:$F$157,$B28,วันทำงาน!$L$67:$L$157)</f>
        <v>0</v>
      </c>
      <c r="AY28" s="190">
        <f>IF((AND($W28&gt;=100%,$W28&lt;&gt;"")),เงื่อนไข!$F$8*AQ28/$V28,0)</f>
        <v>0</v>
      </c>
    </row>
    <row r="29" spans="1:51" s="6" customFormat="1" x14ac:dyDescent="0.25">
      <c r="A29" s="129" t="str">
        <f>IF(วันทำงาน!A29&lt;&gt;"",วันทำงาน!A29,"")</f>
        <v/>
      </c>
      <c r="B29" s="129" t="str">
        <f>IF(วันทำงาน!B29&lt;&gt;"",วันทำงาน!B29,"")</f>
        <v/>
      </c>
      <c r="C29" s="129"/>
      <c r="D29" s="129" t="str">
        <f>IF(วันทำงาน!C29&lt;&gt;"",วันทำงาน!C29,"")</f>
        <v/>
      </c>
      <c r="E29" s="130" t="str">
        <f>IF(วันทำงาน!D29&lt;&gt;"",วันทำงาน!D29,"")</f>
        <v/>
      </c>
      <c r="F29" s="93" t="str">
        <f>IF(วันทำงาน!E29&lt;&gt;"",วันทำงาน!E29,"")</f>
        <v/>
      </c>
      <c r="G29" s="129" t="str">
        <f>IF(วันทำงาน!F29&lt;&gt;"",วันทำงาน!F29,"")</f>
        <v/>
      </c>
      <c r="H29" s="141" t="str">
        <f>IF(F29="Salesman",วันทำงาน!G29,"")</f>
        <v/>
      </c>
      <c r="I29" s="146" t="str">
        <f>IF($H29="","",AB29/$R29*(100%-เงื่อนไข!$B$4))</f>
        <v/>
      </c>
      <c r="J29" s="146" t="str">
        <f>IF($H29="","",AK29/$R29*(100%-เงื่อนไข!$B$4))</f>
        <v/>
      </c>
      <c r="K29" s="146" t="str">
        <f>IF($H29="","",AT29/$R29*(100%-เงื่อนไข!$B$4))</f>
        <v/>
      </c>
      <c r="L29" s="146" t="str">
        <f t="shared" si="12"/>
        <v/>
      </c>
      <c r="M29" s="147" t="str">
        <f>IF((OR(วันทำงาน!H29="",$F$1="")),"",IF(F29="Salesman",วันทำงาน!H29,""))</f>
        <v/>
      </c>
      <c r="N29" s="115">
        <f>IF($M29="",0,IF($X29="P",Y29*เงื่อนไข!$C$5,0))</f>
        <v>0</v>
      </c>
      <c r="O29" s="115">
        <f>IF($M29="",0,IF($X29="P",AH29*เงื่อนไข!$C$5,0))</f>
        <v>0</v>
      </c>
      <c r="P29" s="146">
        <f>IF($M29="",0,IF($X29="P",AQ29*เงื่อนไข!$C$5,0))</f>
        <v>0</v>
      </c>
      <c r="Q29" s="146">
        <f t="shared" si="13"/>
        <v>0</v>
      </c>
      <c r="R29" s="129" t="str">
        <f>IF(วันทำงาน!J29&lt;&gt;"",วันทำงาน!J29,"")</f>
        <v/>
      </c>
      <c r="S29" s="129">
        <f>IF(วันทำงาน!K29&lt;&gt;"",วันทำงาน!K29,"")</f>
        <v>0</v>
      </c>
      <c r="T29" s="162" t="str">
        <f>IF(วันทำงาน!AZ29&lt;&gt;"",IF(วันทำงาน!AZ29&gt;S29,S29,วันทำงาน!AZ29),"")</f>
        <v/>
      </c>
      <c r="U29" s="110" t="str">
        <f>IF(A29="","",_xlfn.IFNA(VLOOKUP($F29,เงื่อนไข!$A$4:$P$7,3,0),0))</f>
        <v/>
      </c>
      <c r="V29" s="110">
        <f t="shared" si="14"/>
        <v>0</v>
      </c>
      <c r="W29" s="109" t="str">
        <f t="shared" si="15"/>
        <v/>
      </c>
      <c r="X29" s="196" t="str">
        <f t="shared" si="16"/>
        <v/>
      </c>
      <c r="Y29" s="193">
        <f>วันทำงาน!AQ29</f>
        <v>0</v>
      </c>
      <c r="Z29" s="155"/>
      <c r="AA29" s="155">
        <f>IF($W29="",0,IF($W29&gt;=100%,เงื่อนไข!$H$4,IF($W29&gt;=80%,เงื่อนไข!$G$4,IF($W29&gt;=50%,เงื่อนไข!$F$4,IF($W29&lt;50%,เงื่อนไข!$E$4)))))</f>
        <v>0</v>
      </c>
      <c r="AB29" s="186">
        <f t="shared" si="17"/>
        <v>0</v>
      </c>
      <c r="AC29" s="146">
        <f t="shared" si="18"/>
        <v>0</v>
      </c>
      <c r="AD29" s="182">
        <f>IF(AB29=0,0,AB29/$R29*เงื่อนไข!$B$4)</f>
        <v>0</v>
      </c>
      <c r="AE29" s="188">
        <f t="shared" si="19"/>
        <v>0</v>
      </c>
      <c r="AF29" s="182">
        <f>SUMIF(วันทำงาน!$F$67:$F$157,$B29,วันทำงาน!$J$67:$J$157)</f>
        <v>0</v>
      </c>
      <c r="AG29" s="190">
        <f>IF((AND($W29&gt;=100%,$W29&lt;&gt;"")),เงื่อนไข!$F$8*Y29/$V29,0)</f>
        <v>0</v>
      </c>
      <c r="AH29" s="188">
        <f>SUM(วันทำงาน!AR29:AT29,วันทำงาน!AV29:AX29)</f>
        <v>0</v>
      </c>
      <c r="AI29" s="155"/>
      <c r="AJ29" s="155">
        <f>IF($W29="",0,IF($W29&gt;=100%,เงื่อนไข!$L$4,IF($W29&gt;=80%,เงื่อนไข!$K$4,IF($W29&gt;=50%,เงื่อนไข!$J$4,IF($W29&lt;50%,เงื่อนไข!$I$4)))))</f>
        <v>0</v>
      </c>
      <c r="AK29" s="186">
        <f t="shared" si="20"/>
        <v>0</v>
      </c>
      <c r="AL29" s="182">
        <f t="shared" si="21"/>
        <v>0</v>
      </c>
      <c r="AM29" s="182">
        <f>IF(AK29=0,0,AK29/$R29*เงื่อนไข!$B$4)</f>
        <v>0</v>
      </c>
      <c r="AN29" s="188">
        <f t="shared" si="22"/>
        <v>0</v>
      </c>
      <c r="AO29" s="182">
        <f>SUMIF(วันทำงาน!$F$67:$F$157,$B29,วันทำงาน!$K$67:$K$157)</f>
        <v>0</v>
      </c>
      <c r="AP29" s="190">
        <f>IF((AND($W29&gt;=100%,$W29&lt;&gt;"")),เงื่อนไข!$F$8*AH29/$V29,0)</f>
        <v>0</v>
      </c>
      <c r="AQ29" s="193">
        <f>วันทำงาน!AU29</f>
        <v>0</v>
      </c>
      <c r="AR29" s="155"/>
      <c r="AS29" s="155">
        <f>IF(W29="",0,IF($W29&gt;=100%,เงื่อนไข!$P$4,IF($W29&gt;=80%,เงื่อนไข!$O$4,IF($W29&gt;=50%,เงื่อนไข!$N$4,IF($W29&lt;50%,เงื่อนไข!$M$4)))))</f>
        <v>0</v>
      </c>
      <c r="AT29" s="186">
        <f t="shared" si="23"/>
        <v>0</v>
      </c>
      <c r="AU29" s="182">
        <f t="shared" si="24"/>
        <v>0</v>
      </c>
      <c r="AV29" s="182">
        <f>IF(AT29=0,0,AT29/$R29*เงื่อนไข!$B$4)</f>
        <v>0</v>
      </c>
      <c r="AW29" s="188">
        <f t="shared" si="25"/>
        <v>0</v>
      </c>
      <c r="AX29" s="182">
        <f>SUMIF(วันทำงาน!$F$67:$F$157,$B29,วันทำงาน!$L$67:$L$157)</f>
        <v>0</v>
      </c>
      <c r="AY29" s="190">
        <f>IF((AND($W29&gt;=100%,$W29&lt;&gt;"")),เงื่อนไข!$F$8*AQ29/$V29,0)</f>
        <v>0</v>
      </c>
    </row>
    <row r="30" spans="1:51" s="6" customFormat="1" x14ac:dyDescent="0.25">
      <c r="A30" s="129" t="str">
        <f>IF(วันทำงาน!A30&lt;&gt;"",วันทำงาน!A30,"")</f>
        <v/>
      </c>
      <c r="B30" s="129" t="str">
        <f>IF(วันทำงาน!B30&lt;&gt;"",วันทำงาน!B30,"")</f>
        <v/>
      </c>
      <c r="C30" s="129"/>
      <c r="D30" s="129" t="str">
        <f>IF(วันทำงาน!C30&lt;&gt;"",วันทำงาน!C30,"")</f>
        <v/>
      </c>
      <c r="E30" s="130" t="str">
        <f>IF(วันทำงาน!D30&lt;&gt;"",วันทำงาน!D30,"")</f>
        <v/>
      </c>
      <c r="F30" s="93" t="str">
        <f>IF(วันทำงาน!E30&lt;&gt;"",วันทำงาน!E30,"")</f>
        <v/>
      </c>
      <c r="G30" s="129" t="str">
        <f>IF(วันทำงาน!F30&lt;&gt;"",วันทำงาน!F30,"")</f>
        <v/>
      </c>
      <c r="H30" s="141" t="str">
        <f>IF(F30="Salesman",วันทำงาน!G30,"")</f>
        <v/>
      </c>
      <c r="I30" s="146" t="str">
        <f>IF($H30="","",AB30/$R30*(100%-เงื่อนไข!$B$4))</f>
        <v/>
      </c>
      <c r="J30" s="146" t="str">
        <f>IF($H30="","",AK30/$R30*(100%-เงื่อนไข!$B$4))</f>
        <v/>
      </c>
      <c r="K30" s="146" t="str">
        <f>IF($H30="","",AT30/$R30*(100%-เงื่อนไข!$B$4))</f>
        <v/>
      </c>
      <c r="L30" s="146" t="str">
        <f t="shared" si="12"/>
        <v/>
      </c>
      <c r="M30" s="147" t="str">
        <f>IF((OR(วันทำงาน!H30="",$F$1="")),"",IF(F30="Salesman",วันทำงาน!H30,""))</f>
        <v/>
      </c>
      <c r="N30" s="115">
        <f>IF($M30="",0,IF($X30="P",Y30*เงื่อนไข!$C$5,0))</f>
        <v>0</v>
      </c>
      <c r="O30" s="115">
        <f>IF($M30="",0,IF($X30="P",AH30*เงื่อนไข!$C$5,0))</f>
        <v>0</v>
      </c>
      <c r="P30" s="146">
        <f>IF($M30="",0,IF($X30="P",AQ30*เงื่อนไข!$C$5,0))</f>
        <v>0</v>
      </c>
      <c r="Q30" s="146">
        <f t="shared" si="13"/>
        <v>0</v>
      </c>
      <c r="R30" s="129" t="str">
        <f>IF(วันทำงาน!J30&lt;&gt;"",วันทำงาน!J30,"")</f>
        <v/>
      </c>
      <c r="S30" s="129">
        <f>IF(วันทำงาน!K30&lt;&gt;"",วันทำงาน!K30,"")</f>
        <v>0</v>
      </c>
      <c r="T30" s="162" t="str">
        <f>IF(วันทำงาน!AZ30&lt;&gt;"",IF(วันทำงาน!AZ30&gt;S30,S30,วันทำงาน!AZ30),"")</f>
        <v/>
      </c>
      <c r="U30" s="110" t="str">
        <f>IF(A30="","",_xlfn.IFNA(VLOOKUP($F30,เงื่อนไข!$A$4:$P$7,3,0),0))</f>
        <v/>
      </c>
      <c r="V30" s="110">
        <f t="shared" si="14"/>
        <v>0</v>
      </c>
      <c r="W30" s="109" t="str">
        <f t="shared" si="15"/>
        <v/>
      </c>
      <c r="X30" s="196" t="str">
        <f t="shared" si="16"/>
        <v/>
      </c>
      <c r="Y30" s="193">
        <f>วันทำงาน!AQ30</f>
        <v>0</v>
      </c>
      <c r="Z30" s="155"/>
      <c r="AA30" s="155">
        <f>IF($W30="",0,IF($W30&gt;=100%,เงื่อนไข!$H$4,IF($W30&gt;=80%,เงื่อนไข!$G$4,IF($W30&gt;=50%,เงื่อนไข!$F$4,IF($W30&lt;50%,เงื่อนไข!$E$4)))))</f>
        <v>0</v>
      </c>
      <c r="AB30" s="186">
        <f t="shared" si="17"/>
        <v>0</v>
      </c>
      <c r="AC30" s="146">
        <f t="shared" si="18"/>
        <v>0</v>
      </c>
      <c r="AD30" s="182">
        <f>IF(AB30=0,0,AB30/$R30*เงื่อนไข!$B$4)</f>
        <v>0</v>
      </c>
      <c r="AE30" s="188">
        <f t="shared" si="19"/>
        <v>0</v>
      </c>
      <c r="AF30" s="182">
        <f>SUMIF(วันทำงาน!$F$67:$F$157,$B30,วันทำงาน!$J$67:$J$157)</f>
        <v>0</v>
      </c>
      <c r="AG30" s="190">
        <f>IF((AND($W30&gt;=100%,$W30&lt;&gt;"")),เงื่อนไข!$F$8*Y30/$V30,0)</f>
        <v>0</v>
      </c>
      <c r="AH30" s="188">
        <f>SUM(วันทำงาน!AR30:AT30,วันทำงาน!AV30:AX30)</f>
        <v>0</v>
      </c>
      <c r="AI30" s="155"/>
      <c r="AJ30" s="155">
        <f>IF($W30="",0,IF($W30&gt;=100%,เงื่อนไข!$L$4,IF($W30&gt;=80%,เงื่อนไข!$K$4,IF($W30&gt;=50%,เงื่อนไข!$J$4,IF($W30&lt;50%,เงื่อนไข!$I$4)))))</f>
        <v>0</v>
      </c>
      <c r="AK30" s="186">
        <f t="shared" si="20"/>
        <v>0</v>
      </c>
      <c r="AL30" s="182">
        <f t="shared" si="21"/>
        <v>0</v>
      </c>
      <c r="AM30" s="182">
        <f>IF(AK30=0,0,AK30/$R30*เงื่อนไข!$B$4)</f>
        <v>0</v>
      </c>
      <c r="AN30" s="188">
        <f t="shared" si="22"/>
        <v>0</v>
      </c>
      <c r="AO30" s="182">
        <f>SUMIF(วันทำงาน!$F$67:$F$157,$B30,วันทำงาน!$K$67:$K$157)</f>
        <v>0</v>
      </c>
      <c r="AP30" s="190">
        <f>IF((AND($W30&gt;=100%,$W30&lt;&gt;"")),เงื่อนไข!$F$8*AH30/$V30,0)</f>
        <v>0</v>
      </c>
      <c r="AQ30" s="193">
        <f>วันทำงาน!AU30</f>
        <v>0</v>
      </c>
      <c r="AR30" s="155"/>
      <c r="AS30" s="155">
        <f>IF(W30="",0,IF($W30&gt;=100%,เงื่อนไข!$P$4,IF($W30&gt;=80%,เงื่อนไข!$O$4,IF($W30&gt;=50%,เงื่อนไข!$N$4,IF($W30&lt;50%,เงื่อนไข!$M$4)))))</f>
        <v>0</v>
      </c>
      <c r="AT30" s="186">
        <f t="shared" si="23"/>
        <v>0</v>
      </c>
      <c r="AU30" s="182">
        <f t="shared" si="24"/>
        <v>0</v>
      </c>
      <c r="AV30" s="182">
        <f>IF(AT30=0,0,AT30/$R30*เงื่อนไข!$B$4)</f>
        <v>0</v>
      </c>
      <c r="AW30" s="188">
        <f t="shared" si="25"/>
        <v>0</v>
      </c>
      <c r="AX30" s="182">
        <f>SUMIF(วันทำงาน!$F$67:$F$157,$B30,วันทำงาน!$L$67:$L$157)</f>
        <v>0</v>
      </c>
      <c r="AY30" s="190">
        <f>IF((AND($W30&gt;=100%,$W30&lt;&gt;"")),เงื่อนไข!$F$8*AQ30/$V30,0)</f>
        <v>0</v>
      </c>
    </row>
    <row r="31" spans="1:51" s="6" customFormat="1" x14ac:dyDescent="0.25">
      <c r="A31" s="129" t="str">
        <f>IF(วันทำงาน!A31&lt;&gt;"",วันทำงาน!A31,"")</f>
        <v/>
      </c>
      <c r="B31" s="129" t="str">
        <f>IF(วันทำงาน!B31&lt;&gt;"",วันทำงาน!B31,"")</f>
        <v/>
      </c>
      <c r="C31" s="129"/>
      <c r="D31" s="129" t="str">
        <f>IF(วันทำงาน!C31&lt;&gt;"",วันทำงาน!C31,"")</f>
        <v/>
      </c>
      <c r="E31" s="130" t="str">
        <f>IF(วันทำงาน!D31&lt;&gt;"",วันทำงาน!D31,"")</f>
        <v/>
      </c>
      <c r="F31" s="93" t="str">
        <f>IF(วันทำงาน!E31&lt;&gt;"",วันทำงาน!E31,"")</f>
        <v/>
      </c>
      <c r="G31" s="129" t="str">
        <f>IF(วันทำงาน!F31&lt;&gt;"",วันทำงาน!F31,"")</f>
        <v/>
      </c>
      <c r="H31" s="141" t="str">
        <f>IF(F31="Salesman",วันทำงาน!G31,"")</f>
        <v/>
      </c>
      <c r="I31" s="146" t="str">
        <f>IF($H31="","",AB31/$R31*(100%-เงื่อนไข!$B$4))</f>
        <v/>
      </c>
      <c r="J31" s="146" t="str">
        <f>IF($H31="","",AK31/$R31*(100%-เงื่อนไข!$B$4))</f>
        <v/>
      </c>
      <c r="K31" s="146" t="str">
        <f>IF($H31="","",AT31/$R31*(100%-เงื่อนไข!$B$4))</f>
        <v/>
      </c>
      <c r="L31" s="146" t="str">
        <f t="shared" si="12"/>
        <v/>
      </c>
      <c r="M31" s="147" t="str">
        <f>IF((OR(วันทำงาน!H31="",$F$1="")),"",IF(F31="Salesman",วันทำงาน!H31,""))</f>
        <v/>
      </c>
      <c r="N31" s="115">
        <f>IF($M31="",0,IF($X31="P",Y31*เงื่อนไข!$C$5,0))</f>
        <v>0</v>
      </c>
      <c r="O31" s="115">
        <f>IF($M31="",0,IF($X31="P",AH31*เงื่อนไข!$C$5,0))</f>
        <v>0</v>
      </c>
      <c r="P31" s="146">
        <f>IF($M31="",0,IF($X31="P",AQ31*เงื่อนไข!$C$5,0))</f>
        <v>0</v>
      </c>
      <c r="Q31" s="146">
        <f t="shared" si="13"/>
        <v>0</v>
      </c>
      <c r="R31" s="129" t="str">
        <f>IF(วันทำงาน!J31&lt;&gt;"",วันทำงาน!J31,"")</f>
        <v/>
      </c>
      <c r="S31" s="129">
        <f>IF(วันทำงาน!K31&lt;&gt;"",วันทำงาน!K31,"")</f>
        <v>0</v>
      </c>
      <c r="T31" s="162" t="str">
        <f>IF(วันทำงาน!AZ31&lt;&gt;"",IF(วันทำงาน!AZ31&gt;S31,S31,วันทำงาน!AZ31),"")</f>
        <v/>
      </c>
      <c r="U31" s="110" t="str">
        <f>IF(A31="","",_xlfn.IFNA(VLOOKUP($F31,เงื่อนไข!$A$4:$P$7,3,0),0))</f>
        <v/>
      </c>
      <c r="V31" s="110">
        <f t="shared" si="14"/>
        <v>0</v>
      </c>
      <c r="W31" s="109" t="str">
        <f t="shared" si="15"/>
        <v/>
      </c>
      <c r="X31" s="196" t="str">
        <f t="shared" si="16"/>
        <v/>
      </c>
      <c r="Y31" s="193">
        <f>วันทำงาน!AQ31</f>
        <v>0</v>
      </c>
      <c r="Z31" s="155"/>
      <c r="AA31" s="155">
        <f>IF($W31="",0,IF($W31&gt;=100%,เงื่อนไข!$H$4,IF($W31&gt;=80%,เงื่อนไข!$G$4,IF($W31&gt;=50%,เงื่อนไข!$F$4,IF($W31&lt;50%,เงื่อนไข!$E$4)))))</f>
        <v>0</v>
      </c>
      <c r="AB31" s="186">
        <f t="shared" si="17"/>
        <v>0</v>
      </c>
      <c r="AC31" s="146">
        <f t="shared" si="18"/>
        <v>0</v>
      </c>
      <c r="AD31" s="182">
        <f>IF(AB31=0,0,AB31/$R31*เงื่อนไข!$B$4)</f>
        <v>0</v>
      </c>
      <c r="AE31" s="188">
        <f t="shared" si="19"/>
        <v>0</v>
      </c>
      <c r="AF31" s="182">
        <f>SUMIF(วันทำงาน!$F$67:$F$157,$B31,วันทำงาน!$J$67:$J$157)</f>
        <v>0</v>
      </c>
      <c r="AG31" s="190">
        <f>IF((AND($W31&gt;=100%,$W31&lt;&gt;"")),เงื่อนไข!$F$8*Y31/$V31,0)</f>
        <v>0</v>
      </c>
      <c r="AH31" s="188">
        <f>SUM(วันทำงาน!AR31:AT31,วันทำงาน!AV31:AX31)</f>
        <v>0</v>
      </c>
      <c r="AI31" s="155"/>
      <c r="AJ31" s="155">
        <f>IF($W31="",0,IF($W31&gt;=100%,เงื่อนไข!$L$4,IF($W31&gt;=80%,เงื่อนไข!$K$4,IF($W31&gt;=50%,เงื่อนไข!$J$4,IF($W31&lt;50%,เงื่อนไข!$I$4)))))</f>
        <v>0</v>
      </c>
      <c r="AK31" s="186">
        <f t="shared" si="20"/>
        <v>0</v>
      </c>
      <c r="AL31" s="182">
        <f t="shared" si="21"/>
        <v>0</v>
      </c>
      <c r="AM31" s="182">
        <f>IF(AK31=0,0,AK31/$R31*เงื่อนไข!$B$4)</f>
        <v>0</v>
      </c>
      <c r="AN31" s="188">
        <f t="shared" si="22"/>
        <v>0</v>
      </c>
      <c r="AO31" s="182">
        <f>SUMIF(วันทำงาน!$F$67:$F$157,$B31,วันทำงาน!$K$67:$K$157)</f>
        <v>0</v>
      </c>
      <c r="AP31" s="190">
        <f>IF((AND($W31&gt;=100%,$W31&lt;&gt;"")),เงื่อนไข!$F$8*AH31/$V31,0)</f>
        <v>0</v>
      </c>
      <c r="AQ31" s="193">
        <f>วันทำงาน!AU31</f>
        <v>0</v>
      </c>
      <c r="AR31" s="155"/>
      <c r="AS31" s="155">
        <f>IF(W31="",0,IF($W31&gt;=100%,เงื่อนไข!$P$4,IF($W31&gt;=80%,เงื่อนไข!$O$4,IF($W31&gt;=50%,เงื่อนไข!$N$4,IF($W31&lt;50%,เงื่อนไข!$M$4)))))</f>
        <v>0</v>
      </c>
      <c r="AT31" s="186">
        <f t="shared" si="23"/>
        <v>0</v>
      </c>
      <c r="AU31" s="182">
        <f t="shared" si="24"/>
        <v>0</v>
      </c>
      <c r="AV31" s="182">
        <f>IF(AT31=0,0,AT31/$R31*เงื่อนไข!$B$4)</f>
        <v>0</v>
      </c>
      <c r="AW31" s="188">
        <f t="shared" si="25"/>
        <v>0</v>
      </c>
      <c r="AX31" s="182">
        <f>SUMIF(วันทำงาน!$F$67:$F$157,$B31,วันทำงาน!$L$67:$L$157)</f>
        <v>0</v>
      </c>
      <c r="AY31" s="190">
        <f>IF((AND($W31&gt;=100%,$W31&lt;&gt;"")),เงื่อนไข!$F$8*AQ31/$V31,0)</f>
        <v>0</v>
      </c>
    </row>
    <row r="32" spans="1:51" s="6" customFormat="1" x14ac:dyDescent="0.25">
      <c r="A32" s="129" t="str">
        <f>IF(วันทำงาน!A32&lt;&gt;"",วันทำงาน!A32,"")</f>
        <v/>
      </c>
      <c r="B32" s="129" t="str">
        <f>IF(วันทำงาน!B32&lt;&gt;"",วันทำงาน!B32,"")</f>
        <v/>
      </c>
      <c r="C32" s="129"/>
      <c r="D32" s="129" t="str">
        <f>IF(วันทำงาน!C32&lt;&gt;"",วันทำงาน!C32,"")</f>
        <v/>
      </c>
      <c r="E32" s="130" t="str">
        <f>IF(วันทำงาน!D32&lt;&gt;"",วันทำงาน!D32,"")</f>
        <v/>
      </c>
      <c r="F32" s="93" t="str">
        <f>IF(วันทำงาน!E32&lt;&gt;"",วันทำงาน!E32,"")</f>
        <v/>
      </c>
      <c r="G32" s="129" t="str">
        <f>IF(วันทำงาน!F32&lt;&gt;"",วันทำงาน!F32,"")</f>
        <v/>
      </c>
      <c r="H32" s="141" t="str">
        <f>IF(F32="Salesman",วันทำงาน!G32,"")</f>
        <v/>
      </c>
      <c r="I32" s="146" t="str">
        <f>IF($H32="","",AB32/$R32*(100%-เงื่อนไข!$B$4))</f>
        <v/>
      </c>
      <c r="J32" s="146" t="str">
        <f>IF($H32="","",AK32/$R32*(100%-เงื่อนไข!$B$4))</f>
        <v/>
      </c>
      <c r="K32" s="146" t="str">
        <f>IF($H32="","",AT32/$R32*(100%-เงื่อนไข!$B$4))</f>
        <v/>
      </c>
      <c r="L32" s="146" t="str">
        <f t="shared" si="12"/>
        <v/>
      </c>
      <c r="M32" s="147" t="str">
        <f>IF((OR(วันทำงาน!H32="",$F$1="")),"",IF(F32="Salesman",วันทำงาน!H32,""))</f>
        <v/>
      </c>
      <c r="N32" s="115">
        <f>IF($M32="",0,IF($X32="P",Y32*เงื่อนไข!$C$5,0))</f>
        <v>0</v>
      </c>
      <c r="O32" s="115">
        <f>IF($M32="",0,IF($X32="P",AH32*เงื่อนไข!$C$5,0))</f>
        <v>0</v>
      </c>
      <c r="P32" s="146">
        <f>IF($M32="",0,IF($X32="P",AQ32*เงื่อนไข!$C$5,0))</f>
        <v>0</v>
      </c>
      <c r="Q32" s="146">
        <f t="shared" si="13"/>
        <v>0</v>
      </c>
      <c r="R32" s="129" t="str">
        <f>IF(วันทำงาน!J32&lt;&gt;"",วันทำงาน!J32,"")</f>
        <v/>
      </c>
      <c r="S32" s="129">
        <f>IF(วันทำงาน!K32&lt;&gt;"",วันทำงาน!K32,"")</f>
        <v>0</v>
      </c>
      <c r="T32" s="162" t="str">
        <f>IF(วันทำงาน!AZ32&lt;&gt;"",IF(วันทำงาน!AZ32&gt;S32,S32,วันทำงาน!AZ32),"")</f>
        <v/>
      </c>
      <c r="U32" s="110" t="str">
        <f>IF(A32="","",_xlfn.IFNA(VLOOKUP($F32,เงื่อนไข!$A$4:$P$7,3,0),0))</f>
        <v/>
      </c>
      <c r="V32" s="110">
        <f t="shared" si="14"/>
        <v>0</v>
      </c>
      <c r="W32" s="109" t="str">
        <f t="shared" si="15"/>
        <v/>
      </c>
      <c r="X32" s="196" t="str">
        <f t="shared" si="16"/>
        <v/>
      </c>
      <c r="Y32" s="193">
        <f>วันทำงาน!AQ32</f>
        <v>0</v>
      </c>
      <c r="Z32" s="155"/>
      <c r="AA32" s="155">
        <f>IF($W32="",0,IF($W32&gt;=100%,เงื่อนไข!$H$4,IF($W32&gt;=80%,เงื่อนไข!$G$4,IF($W32&gt;=50%,เงื่อนไข!$F$4,IF($W32&lt;50%,เงื่อนไข!$E$4)))))</f>
        <v>0</v>
      </c>
      <c r="AB32" s="186">
        <f t="shared" si="17"/>
        <v>0</v>
      </c>
      <c r="AC32" s="146">
        <f t="shared" si="18"/>
        <v>0</v>
      </c>
      <c r="AD32" s="182">
        <f>IF(AB32=0,0,AB32/$R32*เงื่อนไข!$B$4)</f>
        <v>0</v>
      </c>
      <c r="AE32" s="188">
        <f t="shared" si="19"/>
        <v>0</v>
      </c>
      <c r="AF32" s="182">
        <f>SUMIF(วันทำงาน!$F$67:$F$157,$B32,วันทำงาน!$J$67:$J$157)</f>
        <v>0</v>
      </c>
      <c r="AG32" s="190">
        <f>IF((AND($W32&gt;=100%,$W32&lt;&gt;"")),เงื่อนไข!$F$8*Y32/$V32,0)</f>
        <v>0</v>
      </c>
      <c r="AH32" s="188">
        <f>SUM(วันทำงาน!AR32:AT32,วันทำงาน!AV32:AX32)</f>
        <v>0</v>
      </c>
      <c r="AI32" s="155"/>
      <c r="AJ32" s="155">
        <f>IF($W32="",0,IF($W32&gt;=100%,เงื่อนไข!$L$4,IF($W32&gt;=80%,เงื่อนไข!$K$4,IF($W32&gt;=50%,เงื่อนไข!$J$4,IF($W32&lt;50%,เงื่อนไข!$I$4)))))</f>
        <v>0</v>
      </c>
      <c r="AK32" s="186">
        <f t="shared" si="20"/>
        <v>0</v>
      </c>
      <c r="AL32" s="182">
        <f t="shared" si="21"/>
        <v>0</v>
      </c>
      <c r="AM32" s="182">
        <f>IF(AK32=0,0,AK32/$R32*เงื่อนไข!$B$4)</f>
        <v>0</v>
      </c>
      <c r="AN32" s="188">
        <f t="shared" si="22"/>
        <v>0</v>
      </c>
      <c r="AO32" s="182">
        <f>SUMIF(วันทำงาน!$F$67:$F$157,$B32,วันทำงาน!$K$67:$K$157)</f>
        <v>0</v>
      </c>
      <c r="AP32" s="190">
        <f>IF((AND($W32&gt;=100%,$W32&lt;&gt;"")),เงื่อนไข!$F$8*AH32/$V32,0)</f>
        <v>0</v>
      </c>
      <c r="AQ32" s="193">
        <f>วันทำงาน!AU32</f>
        <v>0</v>
      </c>
      <c r="AR32" s="155"/>
      <c r="AS32" s="155">
        <f>IF(W32="",0,IF($W32&gt;=100%,เงื่อนไข!$P$4,IF($W32&gt;=80%,เงื่อนไข!$O$4,IF($W32&gt;=50%,เงื่อนไข!$N$4,IF($W32&lt;50%,เงื่อนไข!$M$4)))))</f>
        <v>0</v>
      </c>
      <c r="AT32" s="186">
        <f t="shared" si="23"/>
        <v>0</v>
      </c>
      <c r="AU32" s="182">
        <f t="shared" si="24"/>
        <v>0</v>
      </c>
      <c r="AV32" s="182">
        <f>IF(AT32=0,0,AT32/$R32*เงื่อนไข!$B$4)</f>
        <v>0</v>
      </c>
      <c r="AW32" s="188">
        <f t="shared" si="25"/>
        <v>0</v>
      </c>
      <c r="AX32" s="182">
        <f>SUMIF(วันทำงาน!$F$67:$F$157,$B32,วันทำงาน!$L$67:$L$157)</f>
        <v>0</v>
      </c>
      <c r="AY32" s="190">
        <f>IF((AND($W32&gt;=100%,$W32&lt;&gt;"")),เงื่อนไข!$F$8*AQ32/$V32,0)</f>
        <v>0</v>
      </c>
    </row>
    <row r="33" spans="1:51" s="6" customFormat="1" x14ac:dyDescent="0.25">
      <c r="A33" s="129" t="str">
        <f>IF(วันทำงาน!A33&lt;&gt;"",วันทำงาน!A33,"")</f>
        <v/>
      </c>
      <c r="B33" s="129" t="str">
        <f>IF(วันทำงาน!B33&lt;&gt;"",วันทำงาน!B33,"")</f>
        <v/>
      </c>
      <c r="C33" s="129"/>
      <c r="D33" s="129" t="str">
        <f>IF(วันทำงาน!C33&lt;&gt;"",วันทำงาน!C33,"")</f>
        <v/>
      </c>
      <c r="E33" s="130" t="str">
        <f>IF(วันทำงาน!D33&lt;&gt;"",วันทำงาน!D33,"")</f>
        <v/>
      </c>
      <c r="F33" s="93" t="str">
        <f>IF(วันทำงาน!E33&lt;&gt;"",วันทำงาน!E33,"")</f>
        <v/>
      </c>
      <c r="G33" s="129" t="str">
        <f>IF(วันทำงาน!F33&lt;&gt;"",วันทำงาน!F33,"")</f>
        <v/>
      </c>
      <c r="H33" s="141" t="str">
        <f>IF(F33="Salesman",วันทำงาน!G33,"")</f>
        <v/>
      </c>
      <c r="I33" s="146" t="str">
        <f>IF($H33="","",AB33/$R33*(100%-เงื่อนไข!$B$4))</f>
        <v/>
      </c>
      <c r="J33" s="146" t="str">
        <f>IF($H33="","",AK33/$R33*(100%-เงื่อนไข!$B$4))</f>
        <v/>
      </c>
      <c r="K33" s="146" t="str">
        <f>IF($H33="","",AT33/$R33*(100%-เงื่อนไข!$B$4))</f>
        <v/>
      </c>
      <c r="L33" s="146" t="str">
        <f t="shared" si="12"/>
        <v/>
      </c>
      <c r="M33" s="147" t="str">
        <f>IF((OR(วันทำงาน!H33="",$F$1="")),"",IF(F33="Salesman",วันทำงาน!H33,""))</f>
        <v/>
      </c>
      <c r="N33" s="115">
        <f>IF($M33="",0,IF($X33="P",Y33*เงื่อนไข!$C$5,0))</f>
        <v>0</v>
      </c>
      <c r="O33" s="115">
        <f>IF($M33="",0,IF($X33="P",AH33*เงื่อนไข!$C$5,0))</f>
        <v>0</v>
      </c>
      <c r="P33" s="146">
        <f>IF($M33="",0,IF($X33="P",AQ33*เงื่อนไข!$C$5,0))</f>
        <v>0</v>
      </c>
      <c r="Q33" s="146">
        <f t="shared" si="13"/>
        <v>0</v>
      </c>
      <c r="R33" s="129" t="str">
        <f>IF(วันทำงาน!J33&lt;&gt;"",วันทำงาน!J33,"")</f>
        <v/>
      </c>
      <c r="S33" s="129">
        <f>IF(วันทำงาน!K33&lt;&gt;"",วันทำงาน!K33,"")</f>
        <v>0</v>
      </c>
      <c r="T33" s="162" t="str">
        <f>IF(วันทำงาน!AZ33&lt;&gt;"",IF(วันทำงาน!AZ33&gt;S33,S33,วันทำงาน!AZ33),"")</f>
        <v/>
      </c>
      <c r="U33" s="110" t="str">
        <f>IF(A33="","",_xlfn.IFNA(VLOOKUP($F33,เงื่อนไข!$A$4:$P$7,3,0),0))</f>
        <v/>
      </c>
      <c r="V33" s="110">
        <f t="shared" si="14"/>
        <v>0</v>
      </c>
      <c r="W33" s="109" t="str">
        <f t="shared" si="15"/>
        <v/>
      </c>
      <c r="X33" s="196" t="str">
        <f t="shared" si="16"/>
        <v/>
      </c>
      <c r="Y33" s="193">
        <f>วันทำงาน!AQ33</f>
        <v>0</v>
      </c>
      <c r="Z33" s="155"/>
      <c r="AA33" s="155">
        <f>IF($W33="",0,IF($W33&gt;=100%,เงื่อนไข!$H$4,IF($W33&gt;=80%,เงื่อนไข!$G$4,IF($W33&gt;=50%,เงื่อนไข!$F$4,IF($W33&lt;50%,เงื่อนไข!$E$4)))))</f>
        <v>0</v>
      </c>
      <c r="AB33" s="186">
        <f t="shared" si="17"/>
        <v>0</v>
      </c>
      <c r="AC33" s="146">
        <f t="shared" si="18"/>
        <v>0</v>
      </c>
      <c r="AD33" s="182">
        <f>IF(AB33=0,0,AB33/$R33*เงื่อนไข!$B$4)</f>
        <v>0</v>
      </c>
      <c r="AE33" s="188">
        <f t="shared" si="19"/>
        <v>0</v>
      </c>
      <c r="AF33" s="182">
        <f>SUMIF(วันทำงาน!$F$67:$F$157,$B33,วันทำงาน!$J$67:$J$157)</f>
        <v>0</v>
      </c>
      <c r="AG33" s="190">
        <f>IF((AND($W33&gt;=100%,$W33&lt;&gt;"")),เงื่อนไข!$F$8*Y33/$V33,0)</f>
        <v>0</v>
      </c>
      <c r="AH33" s="188">
        <f>SUM(วันทำงาน!AR33:AT33,วันทำงาน!AV33:AX33)</f>
        <v>0</v>
      </c>
      <c r="AI33" s="155"/>
      <c r="AJ33" s="155">
        <f>IF($W33="",0,IF($W33&gt;=100%,เงื่อนไข!$L$4,IF($W33&gt;=80%,เงื่อนไข!$K$4,IF($W33&gt;=50%,เงื่อนไข!$J$4,IF($W33&lt;50%,เงื่อนไข!$I$4)))))</f>
        <v>0</v>
      </c>
      <c r="AK33" s="186">
        <f t="shared" si="20"/>
        <v>0</v>
      </c>
      <c r="AL33" s="182">
        <f t="shared" si="21"/>
        <v>0</v>
      </c>
      <c r="AM33" s="182">
        <f>IF(AK33=0,0,AK33/$R33*เงื่อนไข!$B$4)</f>
        <v>0</v>
      </c>
      <c r="AN33" s="188">
        <f t="shared" si="22"/>
        <v>0</v>
      </c>
      <c r="AO33" s="182">
        <f>SUMIF(วันทำงาน!$F$67:$F$157,$B33,วันทำงาน!$K$67:$K$157)</f>
        <v>0</v>
      </c>
      <c r="AP33" s="190">
        <f>IF((AND($W33&gt;=100%,$W33&lt;&gt;"")),เงื่อนไข!$F$8*AH33/$V33,0)</f>
        <v>0</v>
      </c>
      <c r="AQ33" s="193">
        <f>วันทำงาน!AU33</f>
        <v>0</v>
      </c>
      <c r="AR33" s="155"/>
      <c r="AS33" s="155">
        <f>IF(W33="",0,IF($W33&gt;=100%,เงื่อนไข!$P$4,IF($W33&gt;=80%,เงื่อนไข!$O$4,IF($W33&gt;=50%,เงื่อนไข!$N$4,IF($W33&lt;50%,เงื่อนไข!$M$4)))))</f>
        <v>0</v>
      </c>
      <c r="AT33" s="186">
        <f t="shared" si="23"/>
        <v>0</v>
      </c>
      <c r="AU33" s="182">
        <f t="shared" si="24"/>
        <v>0</v>
      </c>
      <c r="AV33" s="182">
        <f>IF(AT33=0,0,AT33/$R33*เงื่อนไข!$B$4)</f>
        <v>0</v>
      </c>
      <c r="AW33" s="188">
        <f t="shared" si="25"/>
        <v>0</v>
      </c>
      <c r="AX33" s="182">
        <f>SUMIF(วันทำงาน!$F$67:$F$157,$B33,วันทำงาน!$L$67:$L$157)</f>
        <v>0</v>
      </c>
      <c r="AY33" s="190">
        <f>IF((AND($W33&gt;=100%,$W33&lt;&gt;"")),เงื่อนไข!$F$8*AQ33/$V33,0)</f>
        <v>0</v>
      </c>
    </row>
    <row r="34" spans="1:51" s="6" customFormat="1" x14ac:dyDescent="0.25">
      <c r="A34" s="129" t="str">
        <f>IF(วันทำงาน!A34&lt;&gt;"",วันทำงาน!A34,"")</f>
        <v/>
      </c>
      <c r="B34" s="129" t="str">
        <f>IF(วันทำงาน!B34&lt;&gt;"",วันทำงาน!B34,"")</f>
        <v/>
      </c>
      <c r="C34" s="129"/>
      <c r="D34" s="129" t="str">
        <f>IF(วันทำงาน!C34&lt;&gt;"",วันทำงาน!C34,"")</f>
        <v/>
      </c>
      <c r="E34" s="130" t="str">
        <f>IF(วันทำงาน!D34&lt;&gt;"",วันทำงาน!D34,"")</f>
        <v/>
      </c>
      <c r="F34" s="93" t="str">
        <f>IF(วันทำงาน!E34&lt;&gt;"",วันทำงาน!E34,"")</f>
        <v/>
      </c>
      <c r="G34" s="129" t="str">
        <f>IF(วันทำงาน!F34&lt;&gt;"",วันทำงาน!F34,"")</f>
        <v/>
      </c>
      <c r="H34" s="141" t="str">
        <f>IF(F34="Salesman",วันทำงาน!G34,"")</f>
        <v/>
      </c>
      <c r="I34" s="146" t="str">
        <f>IF($H34="","",AB34/$R34*(100%-เงื่อนไข!$B$4))</f>
        <v/>
      </c>
      <c r="J34" s="146" t="str">
        <f>IF($H34="","",AK34/$R34*(100%-เงื่อนไข!$B$4))</f>
        <v/>
      </c>
      <c r="K34" s="146" t="str">
        <f>IF($H34="","",AT34/$R34*(100%-เงื่อนไข!$B$4))</f>
        <v/>
      </c>
      <c r="L34" s="146" t="str">
        <f t="shared" si="12"/>
        <v/>
      </c>
      <c r="M34" s="147" t="str">
        <f>IF((OR(วันทำงาน!H34="",$F$1="")),"",IF(F34="Salesman",วันทำงาน!H34,""))</f>
        <v/>
      </c>
      <c r="N34" s="115">
        <f>IF($M34="",0,IF($X34="P",Y34*เงื่อนไข!$C$5,0))</f>
        <v>0</v>
      </c>
      <c r="O34" s="115">
        <f>IF($M34="",0,IF($X34="P",AH34*เงื่อนไข!$C$5,0))</f>
        <v>0</v>
      </c>
      <c r="P34" s="146">
        <f>IF($M34="",0,IF($X34="P",AQ34*เงื่อนไข!$C$5,0))</f>
        <v>0</v>
      </c>
      <c r="Q34" s="146">
        <f t="shared" si="13"/>
        <v>0</v>
      </c>
      <c r="R34" s="129" t="str">
        <f>IF(วันทำงาน!J34&lt;&gt;"",วันทำงาน!J34,"")</f>
        <v/>
      </c>
      <c r="S34" s="129">
        <f>IF(วันทำงาน!K34&lt;&gt;"",วันทำงาน!K34,"")</f>
        <v>0</v>
      </c>
      <c r="T34" s="162" t="str">
        <f>IF(วันทำงาน!AZ34&lt;&gt;"",IF(วันทำงาน!AZ34&gt;S34,S34,วันทำงาน!AZ34),"")</f>
        <v/>
      </c>
      <c r="U34" s="110" t="str">
        <f>IF(A34="","",_xlfn.IFNA(VLOOKUP($F34,เงื่อนไข!$A$4:$P$7,3,0),0))</f>
        <v/>
      </c>
      <c r="V34" s="110">
        <f t="shared" si="14"/>
        <v>0</v>
      </c>
      <c r="W34" s="109" t="str">
        <f t="shared" si="15"/>
        <v/>
      </c>
      <c r="X34" s="196" t="str">
        <f t="shared" si="16"/>
        <v/>
      </c>
      <c r="Y34" s="193">
        <f>วันทำงาน!AQ34</f>
        <v>0</v>
      </c>
      <c r="Z34" s="155"/>
      <c r="AA34" s="155">
        <f>IF($W34="",0,IF($W34&gt;=100%,เงื่อนไข!$H$4,IF($W34&gt;=80%,เงื่อนไข!$G$4,IF($W34&gt;=50%,เงื่อนไข!$F$4,IF($W34&lt;50%,เงื่อนไข!$E$4)))))</f>
        <v>0</v>
      </c>
      <c r="AB34" s="186">
        <f t="shared" si="17"/>
        <v>0</v>
      </c>
      <c r="AC34" s="146">
        <f t="shared" si="18"/>
        <v>0</v>
      </c>
      <c r="AD34" s="182">
        <f>IF(AB34=0,0,AB34/$R34*เงื่อนไข!$B$4)</f>
        <v>0</v>
      </c>
      <c r="AE34" s="188">
        <f t="shared" si="19"/>
        <v>0</v>
      </c>
      <c r="AF34" s="182">
        <f>SUMIF(วันทำงาน!$F$67:$F$157,$B34,วันทำงาน!$J$67:$J$157)</f>
        <v>0</v>
      </c>
      <c r="AG34" s="190">
        <f>IF((AND($W34&gt;=100%,$W34&lt;&gt;"")),เงื่อนไข!$F$8*Y34/$V34,0)</f>
        <v>0</v>
      </c>
      <c r="AH34" s="188">
        <f>SUM(วันทำงาน!AR34:AT34,วันทำงาน!AV34:AX34)</f>
        <v>0</v>
      </c>
      <c r="AI34" s="155"/>
      <c r="AJ34" s="155">
        <f>IF($W34="",0,IF($W34&gt;=100%,เงื่อนไข!$L$4,IF($W34&gt;=80%,เงื่อนไข!$K$4,IF($W34&gt;=50%,เงื่อนไข!$J$4,IF($W34&lt;50%,เงื่อนไข!$I$4)))))</f>
        <v>0</v>
      </c>
      <c r="AK34" s="186">
        <f t="shared" si="20"/>
        <v>0</v>
      </c>
      <c r="AL34" s="182">
        <f t="shared" si="21"/>
        <v>0</v>
      </c>
      <c r="AM34" s="182">
        <f>IF(AK34=0,0,AK34/$R34*เงื่อนไข!$B$4)</f>
        <v>0</v>
      </c>
      <c r="AN34" s="188">
        <f t="shared" si="22"/>
        <v>0</v>
      </c>
      <c r="AO34" s="182">
        <f>SUMIF(วันทำงาน!$F$67:$F$157,$B34,วันทำงาน!$K$67:$K$157)</f>
        <v>0</v>
      </c>
      <c r="AP34" s="190">
        <f>IF((AND($W34&gt;=100%,$W34&lt;&gt;"")),เงื่อนไข!$F$8*AH34/$V34,0)</f>
        <v>0</v>
      </c>
      <c r="AQ34" s="193">
        <f>วันทำงาน!AU34</f>
        <v>0</v>
      </c>
      <c r="AR34" s="155"/>
      <c r="AS34" s="155">
        <f>IF(W34="",0,IF($W34&gt;=100%,เงื่อนไข!$P$4,IF($W34&gt;=80%,เงื่อนไข!$O$4,IF($W34&gt;=50%,เงื่อนไข!$N$4,IF($W34&lt;50%,เงื่อนไข!$M$4)))))</f>
        <v>0</v>
      </c>
      <c r="AT34" s="186">
        <f t="shared" si="23"/>
        <v>0</v>
      </c>
      <c r="AU34" s="182">
        <f t="shared" si="24"/>
        <v>0</v>
      </c>
      <c r="AV34" s="182">
        <f>IF(AT34=0,0,AT34/$R34*เงื่อนไข!$B$4)</f>
        <v>0</v>
      </c>
      <c r="AW34" s="188">
        <f t="shared" si="25"/>
        <v>0</v>
      </c>
      <c r="AX34" s="182">
        <f>SUMIF(วันทำงาน!$F$67:$F$157,$B34,วันทำงาน!$L$67:$L$157)</f>
        <v>0</v>
      </c>
      <c r="AY34" s="190">
        <f>IF((AND($W34&gt;=100%,$W34&lt;&gt;"")),เงื่อนไข!$F$8*AQ34/$V34,0)</f>
        <v>0</v>
      </c>
    </row>
    <row r="35" spans="1:51" s="6" customFormat="1" x14ac:dyDescent="0.25">
      <c r="A35" s="129" t="str">
        <f>IF(วันทำงาน!A35&lt;&gt;"",วันทำงาน!A35,"")</f>
        <v/>
      </c>
      <c r="B35" s="129" t="str">
        <f>IF(วันทำงาน!B35&lt;&gt;"",วันทำงาน!B35,"")</f>
        <v/>
      </c>
      <c r="C35" s="129"/>
      <c r="D35" s="129" t="str">
        <f>IF(วันทำงาน!C35&lt;&gt;"",วันทำงาน!C35,"")</f>
        <v/>
      </c>
      <c r="E35" s="130" t="str">
        <f>IF(วันทำงาน!D35&lt;&gt;"",วันทำงาน!D35,"")</f>
        <v/>
      </c>
      <c r="F35" s="93" t="str">
        <f>IF(วันทำงาน!E35&lt;&gt;"",วันทำงาน!E35,"")</f>
        <v/>
      </c>
      <c r="G35" s="129" t="str">
        <f>IF(วันทำงาน!F35&lt;&gt;"",วันทำงาน!F35,"")</f>
        <v/>
      </c>
      <c r="H35" s="141" t="str">
        <f>IF(F35="Salesman",วันทำงาน!G35,"")</f>
        <v/>
      </c>
      <c r="I35" s="146" t="str">
        <f>IF($H35="","",AB35/$R35*(100%-เงื่อนไข!$B$4))</f>
        <v/>
      </c>
      <c r="J35" s="146" t="str">
        <f>IF($H35="","",AK35/$R35*(100%-เงื่อนไข!$B$4))</f>
        <v/>
      </c>
      <c r="K35" s="146" t="str">
        <f>IF($H35="","",AT35/$R35*(100%-เงื่อนไข!$B$4))</f>
        <v/>
      </c>
      <c r="L35" s="146" t="str">
        <f t="shared" si="12"/>
        <v/>
      </c>
      <c r="M35" s="147" t="str">
        <f>IF((OR(วันทำงาน!H35="",$F$1="")),"",IF(F35="Salesman",วันทำงาน!H35,""))</f>
        <v/>
      </c>
      <c r="N35" s="115">
        <f>IF($M35="",0,IF($X35="P",Y35*เงื่อนไข!$C$5,0))</f>
        <v>0</v>
      </c>
      <c r="O35" s="115">
        <f>IF($M35="",0,IF($X35="P",AH35*เงื่อนไข!$C$5,0))</f>
        <v>0</v>
      </c>
      <c r="P35" s="146">
        <f>IF($M35="",0,IF($X35="P",AQ35*เงื่อนไข!$C$5,0))</f>
        <v>0</v>
      </c>
      <c r="Q35" s="146">
        <f t="shared" si="13"/>
        <v>0</v>
      </c>
      <c r="R35" s="129" t="str">
        <f>IF(วันทำงาน!J35&lt;&gt;"",วันทำงาน!J35,"")</f>
        <v/>
      </c>
      <c r="S35" s="129">
        <f>IF(วันทำงาน!K35&lt;&gt;"",วันทำงาน!K35,"")</f>
        <v>0</v>
      </c>
      <c r="T35" s="162" t="str">
        <f>IF(วันทำงาน!AZ35&lt;&gt;"",IF(วันทำงาน!AZ35&gt;S35,S35,วันทำงาน!AZ35),"")</f>
        <v/>
      </c>
      <c r="U35" s="110" t="str">
        <f>IF(A35="","",_xlfn.IFNA(VLOOKUP($F35,เงื่อนไข!$A$4:$P$7,3,0),0))</f>
        <v/>
      </c>
      <c r="V35" s="110">
        <f t="shared" si="14"/>
        <v>0</v>
      </c>
      <c r="W35" s="109" t="str">
        <f t="shared" si="15"/>
        <v/>
      </c>
      <c r="X35" s="196" t="str">
        <f t="shared" si="16"/>
        <v/>
      </c>
      <c r="Y35" s="193">
        <f>วันทำงาน!AQ35</f>
        <v>0</v>
      </c>
      <c r="Z35" s="155"/>
      <c r="AA35" s="155">
        <f>IF($W35="",0,IF($W35&gt;=100%,เงื่อนไข!$H$4,IF($W35&gt;=80%,เงื่อนไข!$G$4,IF($W35&gt;=50%,เงื่อนไข!$F$4,IF($W35&lt;50%,เงื่อนไข!$E$4)))))</f>
        <v>0</v>
      </c>
      <c r="AB35" s="186">
        <f t="shared" si="17"/>
        <v>0</v>
      </c>
      <c r="AC35" s="146">
        <f t="shared" si="18"/>
        <v>0</v>
      </c>
      <c r="AD35" s="182">
        <f>IF(AB35=0,0,AB35/$R35*เงื่อนไข!$B$4)</f>
        <v>0</v>
      </c>
      <c r="AE35" s="188">
        <f t="shared" si="19"/>
        <v>0</v>
      </c>
      <c r="AF35" s="182">
        <f>SUMIF(วันทำงาน!$F$67:$F$157,$B35,วันทำงาน!$J$67:$J$157)</f>
        <v>0</v>
      </c>
      <c r="AG35" s="190">
        <f>IF((AND($W35&gt;=100%,$W35&lt;&gt;"")),เงื่อนไข!$F$8*Y35/$V35,0)</f>
        <v>0</v>
      </c>
      <c r="AH35" s="188">
        <f>SUM(วันทำงาน!AR35:AT35,วันทำงาน!AV35:AX35)</f>
        <v>0</v>
      </c>
      <c r="AI35" s="155"/>
      <c r="AJ35" s="155">
        <f>IF($W35="",0,IF($W35&gt;=100%,เงื่อนไข!$L$4,IF($W35&gt;=80%,เงื่อนไข!$K$4,IF($W35&gt;=50%,เงื่อนไข!$J$4,IF($W35&lt;50%,เงื่อนไข!$I$4)))))</f>
        <v>0</v>
      </c>
      <c r="AK35" s="186">
        <f t="shared" si="20"/>
        <v>0</v>
      </c>
      <c r="AL35" s="182">
        <f t="shared" si="21"/>
        <v>0</v>
      </c>
      <c r="AM35" s="182">
        <f>IF(AK35=0,0,AK35/$R35*เงื่อนไข!$B$4)</f>
        <v>0</v>
      </c>
      <c r="AN35" s="188">
        <f t="shared" si="22"/>
        <v>0</v>
      </c>
      <c r="AO35" s="182">
        <f>SUMIF(วันทำงาน!$F$67:$F$157,$B35,วันทำงาน!$K$67:$K$157)</f>
        <v>0</v>
      </c>
      <c r="AP35" s="190">
        <f>IF((AND($W35&gt;=100%,$W35&lt;&gt;"")),เงื่อนไข!$F$8*AH35/$V35,0)</f>
        <v>0</v>
      </c>
      <c r="AQ35" s="193">
        <f>วันทำงาน!AU35</f>
        <v>0</v>
      </c>
      <c r="AR35" s="155"/>
      <c r="AS35" s="155">
        <f>IF(W35="",0,IF($W35&gt;=100%,เงื่อนไข!$P$4,IF($W35&gt;=80%,เงื่อนไข!$O$4,IF($W35&gt;=50%,เงื่อนไข!$N$4,IF($W35&lt;50%,เงื่อนไข!$M$4)))))</f>
        <v>0</v>
      </c>
      <c r="AT35" s="186">
        <f t="shared" si="23"/>
        <v>0</v>
      </c>
      <c r="AU35" s="182">
        <f t="shared" si="24"/>
        <v>0</v>
      </c>
      <c r="AV35" s="182">
        <f>IF(AT35=0,0,AT35/$R35*เงื่อนไข!$B$4)</f>
        <v>0</v>
      </c>
      <c r="AW35" s="188">
        <f t="shared" si="25"/>
        <v>0</v>
      </c>
      <c r="AX35" s="182">
        <f>SUMIF(วันทำงาน!$F$67:$F$157,$B35,วันทำงาน!$L$67:$L$157)</f>
        <v>0</v>
      </c>
      <c r="AY35" s="190">
        <f>IF((AND($W35&gt;=100%,$W35&lt;&gt;"")),เงื่อนไข!$F$8*AQ35/$V35,0)</f>
        <v>0</v>
      </c>
    </row>
    <row r="36" spans="1:51" s="6" customFormat="1" x14ac:dyDescent="0.25">
      <c r="A36" s="129" t="str">
        <f>IF(วันทำงาน!A36&lt;&gt;"",วันทำงาน!A36,"")</f>
        <v/>
      </c>
      <c r="B36" s="129" t="str">
        <f>IF(วันทำงาน!B36&lt;&gt;"",วันทำงาน!B36,"")</f>
        <v/>
      </c>
      <c r="C36" s="129"/>
      <c r="D36" s="129" t="str">
        <f>IF(วันทำงาน!C36&lt;&gt;"",วันทำงาน!C36,"")</f>
        <v/>
      </c>
      <c r="E36" s="130" t="str">
        <f>IF(วันทำงาน!D36&lt;&gt;"",วันทำงาน!D36,"")</f>
        <v/>
      </c>
      <c r="F36" s="93" t="str">
        <f>IF(วันทำงาน!E36&lt;&gt;"",วันทำงาน!E36,"")</f>
        <v/>
      </c>
      <c r="G36" s="129" t="str">
        <f>IF(วันทำงาน!F36&lt;&gt;"",วันทำงาน!F36,"")</f>
        <v/>
      </c>
      <c r="H36" s="141" t="str">
        <f>IF(F36="Salesman",วันทำงาน!G36,"")</f>
        <v/>
      </c>
      <c r="I36" s="146" t="str">
        <f>IF($H36="","",AB36/$R36*(100%-เงื่อนไข!$B$4))</f>
        <v/>
      </c>
      <c r="J36" s="146" t="str">
        <f>IF($H36="","",AK36/$R36*(100%-เงื่อนไข!$B$4))</f>
        <v/>
      </c>
      <c r="K36" s="146" t="str">
        <f>IF($H36="","",AT36/$R36*(100%-เงื่อนไข!$B$4))</f>
        <v/>
      </c>
      <c r="L36" s="146" t="str">
        <f t="shared" si="12"/>
        <v/>
      </c>
      <c r="M36" s="147" t="str">
        <f>IF((OR(วันทำงาน!H36="",$F$1="")),"",IF(F36="Salesman",วันทำงาน!H36,""))</f>
        <v/>
      </c>
      <c r="N36" s="115">
        <f>IF($M36="",0,IF($X36="P",Y36*เงื่อนไข!$C$5,0))</f>
        <v>0</v>
      </c>
      <c r="O36" s="115">
        <f>IF($M36="",0,IF($X36="P",AH36*เงื่อนไข!$C$5,0))</f>
        <v>0</v>
      </c>
      <c r="P36" s="146">
        <f>IF($M36="",0,IF($X36="P",AQ36*เงื่อนไข!$C$5,0))</f>
        <v>0</v>
      </c>
      <c r="Q36" s="146">
        <f t="shared" si="13"/>
        <v>0</v>
      </c>
      <c r="R36" s="129" t="str">
        <f>IF(วันทำงาน!J36&lt;&gt;"",วันทำงาน!J36,"")</f>
        <v/>
      </c>
      <c r="S36" s="129">
        <f>IF(วันทำงาน!K36&lt;&gt;"",วันทำงาน!K36,"")</f>
        <v>0</v>
      </c>
      <c r="T36" s="162" t="str">
        <f>IF(วันทำงาน!AZ36&lt;&gt;"",IF(วันทำงาน!AZ36&gt;S36,S36,วันทำงาน!AZ36),"")</f>
        <v/>
      </c>
      <c r="U36" s="110" t="str">
        <f>IF(A36="","",_xlfn.IFNA(VLOOKUP($F36,เงื่อนไข!$A$4:$P$7,3,0),0))</f>
        <v/>
      </c>
      <c r="V36" s="110">
        <f t="shared" si="14"/>
        <v>0</v>
      </c>
      <c r="W36" s="109" t="str">
        <f t="shared" si="15"/>
        <v/>
      </c>
      <c r="X36" s="196" t="str">
        <f t="shared" si="16"/>
        <v/>
      </c>
      <c r="Y36" s="193">
        <f>วันทำงาน!AQ36</f>
        <v>0</v>
      </c>
      <c r="Z36" s="155"/>
      <c r="AA36" s="155">
        <f>IF($W36="",0,IF($W36&gt;=100%,เงื่อนไข!$H$4,IF($W36&gt;=80%,เงื่อนไข!$G$4,IF($W36&gt;=50%,เงื่อนไข!$F$4,IF($W36&lt;50%,เงื่อนไข!$E$4)))))</f>
        <v>0</v>
      </c>
      <c r="AB36" s="186">
        <f t="shared" si="17"/>
        <v>0</v>
      </c>
      <c r="AC36" s="146">
        <f t="shared" si="18"/>
        <v>0</v>
      </c>
      <c r="AD36" s="182">
        <f>IF(AB36=0,0,AB36/$R36*เงื่อนไข!$B$4)</f>
        <v>0</v>
      </c>
      <c r="AE36" s="188">
        <f t="shared" si="19"/>
        <v>0</v>
      </c>
      <c r="AF36" s="182">
        <f>SUMIF(วันทำงาน!$F$67:$F$157,$B36,วันทำงาน!$J$67:$J$157)</f>
        <v>0</v>
      </c>
      <c r="AG36" s="190">
        <f>IF((AND($W36&gt;=100%,$W36&lt;&gt;"")),เงื่อนไข!$F$8*Y36/$V36,0)</f>
        <v>0</v>
      </c>
      <c r="AH36" s="188">
        <f>SUM(วันทำงาน!AR36:AT36,วันทำงาน!AV36:AX36)</f>
        <v>0</v>
      </c>
      <c r="AI36" s="155"/>
      <c r="AJ36" s="155">
        <f>IF($W36="",0,IF($W36&gt;=100%,เงื่อนไข!$L$4,IF($W36&gt;=80%,เงื่อนไข!$K$4,IF($W36&gt;=50%,เงื่อนไข!$J$4,IF($W36&lt;50%,เงื่อนไข!$I$4)))))</f>
        <v>0</v>
      </c>
      <c r="AK36" s="186">
        <f t="shared" si="20"/>
        <v>0</v>
      </c>
      <c r="AL36" s="182">
        <f t="shared" si="21"/>
        <v>0</v>
      </c>
      <c r="AM36" s="182">
        <f>IF(AK36=0,0,AK36/$R36*เงื่อนไข!$B$4)</f>
        <v>0</v>
      </c>
      <c r="AN36" s="188">
        <f t="shared" si="22"/>
        <v>0</v>
      </c>
      <c r="AO36" s="182">
        <f>SUMIF(วันทำงาน!$F$67:$F$157,$B36,วันทำงาน!$K$67:$K$157)</f>
        <v>0</v>
      </c>
      <c r="AP36" s="190">
        <f>IF((AND($W36&gt;=100%,$W36&lt;&gt;"")),เงื่อนไข!$F$8*AH36/$V36,0)</f>
        <v>0</v>
      </c>
      <c r="AQ36" s="193">
        <f>วันทำงาน!AU36</f>
        <v>0</v>
      </c>
      <c r="AR36" s="155"/>
      <c r="AS36" s="155">
        <f>IF(W36="",0,IF($W36&gt;=100%,เงื่อนไข!$P$4,IF($W36&gt;=80%,เงื่อนไข!$O$4,IF($W36&gt;=50%,เงื่อนไข!$N$4,IF($W36&lt;50%,เงื่อนไข!$M$4)))))</f>
        <v>0</v>
      </c>
      <c r="AT36" s="186">
        <f t="shared" si="23"/>
        <v>0</v>
      </c>
      <c r="AU36" s="182">
        <f t="shared" si="24"/>
        <v>0</v>
      </c>
      <c r="AV36" s="182">
        <f>IF(AT36=0,0,AT36/$R36*เงื่อนไข!$B$4)</f>
        <v>0</v>
      </c>
      <c r="AW36" s="188">
        <f t="shared" si="25"/>
        <v>0</v>
      </c>
      <c r="AX36" s="182">
        <f>SUMIF(วันทำงาน!$F$67:$F$157,$B36,วันทำงาน!$L$67:$L$157)</f>
        <v>0</v>
      </c>
      <c r="AY36" s="190">
        <f>IF((AND($W36&gt;=100%,$W36&lt;&gt;"")),เงื่อนไข!$F$8*AQ36/$V36,0)</f>
        <v>0</v>
      </c>
    </row>
    <row r="37" spans="1:51" s="6" customFormat="1" x14ac:dyDescent="0.25">
      <c r="A37" s="129" t="str">
        <f>IF(วันทำงาน!A37&lt;&gt;"",วันทำงาน!A37,"")</f>
        <v/>
      </c>
      <c r="B37" s="129" t="str">
        <f>IF(วันทำงาน!B37&lt;&gt;"",วันทำงาน!B37,"")</f>
        <v/>
      </c>
      <c r="C37" s="129"/>
      <c r="D37" s="129" t="str">
        <f>IF(วันทำงาน!C37&lt;&gt;"",วันทำงาน!C37,"")</f>
        <v/>
      </c>
      <c r="E37" s="130" t="str">
        <f>IF(วันทำงาน!D37&lt;&gt;"",วันทำงาน!D37,"")</f>
        <v/>
      </c>
      <c r="F37" s="93" t="str">
        <f>IF(วันทำงาน!E37&lt;&gt;"",วันทำงาน!E37,"")</f>
        <v/>
      </c>
      <c r="G37" s="129" t="str">
        <f>IF(วันทำงาน!F37&lt;&gt;"",วันทำงาน!F37,"")</f>
        <v/>
      </c>
      <c r="H37" s="141" t="str">
        <f>IF(F37="Salesman",วันทำงาน!G37,"")</f>
        <v/>
      </c>
      <c r="I37" s="146" t="str">
        <f>IF($H37="","",AB37/$R37*(100%-เงื่อนไข!$B$4))</f>
        <v/>
      </c>
      <c r="J37" s="146" t="str">
        <f>IF($H37="","",AK37/$R37*(100%-เงื่อนไข!$B$4))</f>
        <v/>
      </c>
      <c r="K37" s="146" t="str">
        <f>IF($H37="","",AT37/$R37*(100%-เงื่อนไข!$B$4))</f>
        <v/>
      </c>
      <c r="L37" s="146" t="str">
        <f t="shared" si="12"/>
        <v/>
      </c>
      <c r="M37" s="147" t="str">
        <f>IF((OR(วันทำงาน!H37="",$F$1="")),"",IF(F37="Salesman",วันทำงาน!H37,""))</f>
        <v/>
      </c>
      <c r="N37" s="115">
        <f>IF($M37="",0,IF($X37="P",Y37*เงื่อนไข!$C$5,0))</f>
        <v>0</v>
      </c>
      <c r="O37" s="115">
        <f>IF($M37="",0,IF($X37="P",AH37*เงื่อนไข!$C$5,0))</f>
        <v>0</v>
      </c>
      <c r="P37" s="146">
        <f>IF($M37="",0,IF($X37="P",AQ37*เงื่อนไข!$C$5,0))</f>
        <v>0</v>
      </c>
      <c r="Q37" s="146">
        <f t="shared" si="13"/>
        <v>0</v>
      </c>
      <c r="R37" s="129" t="str">
        <f>IF(วันทำงาน!J37&lt;&gt;"",วันทำงาน!J37,"")</f>
        <v/>
      </c>
      <c r="S37" s="129">
        <f>IF(วันทำงาน!K37&lt;&gt;"",วันทำงาน!K37,"")</f>
        <v>0</v>
      </c>
      <c r="T37" s="162" t="str">
        <f>IF(วันทำงาน!AZ37&lt;&gt;"",IF(วันทำงาน!AZ37&gt;S37,S37,วันทำงาน!AZ37),"")</f>
        <v/>
      </c>
      <c r="U37" s="110" t="str">
        <f>IF(A37="","",_xlfn.IFNA(VLOOKUP($F37,เงื่อนไข!$A$4:$P$7,3,0),0))</f>
        <v/>
      </c>
      <c r="V37" s="110">
        <f t="shared" si="14"/>
        <v>0</v>
      </c>
      <c r="W37" s="109" t="str">
        <f t="shared" si="15"/>
        <v/>
      </c>
      <c r="X37" s="196" t="str">
        <f t="shared" si="16"/>
        <v/>
      </c>
      <c r="Y37" s="193">
        <f>วันทำงาน!AQ37</f>
        <v>0</v>
      </c>
      <c r="Z37" s="155"/>
      <c r="AA37" s="155">
        <f>IF($W37="",0,IF($W37&gt;=100%,เงื่อนไข!$H$4,IF($W37&gt;=80%,เงื่อนไข!$G$4,IF($W37&gt;=50%,เงื่อนไข!$F$4,IF($W37&lt;50%,เงื่อนไข!$E$4)))))</f>
        <v>0</v>
      </c>
      <c r="AB37" s="186">
        <f t="shared" si="17"/>
        <v>0</v>
      </c>
      <c r="AC37" s="146">
        <f t="shared" si="18"/>
        <v>0</v>
      </c>
      <c r="AD37" s="182">
        <f>IF(AB37=0,0,AB37/$R37*เงื่อนไข!$B$4)</f>
        <v>0</v>
      </c>
      <c r="AE37" s="188">
        <f t="shared" si="19"/>
        <v>0</v>
      </c>
      <c r="AF37" s="182">
        <f>SUMIF(วันทำงาน!$F$67:$F$157,$B37,วันทำงาน!$J$67:$J$157)</f>
        <v>0</v>
      </c>
      <c r="AG37" s="190">
        <f>IF((AND($W37&gt;=100%,$W37&lt;&gt;"")),เงื่อนไข!$F$8*Y37/$V37,0)</f>
        <v>0</v>
      </c>
      <c r="AH37" s="188">
        <f>SUM(วันทำงาน!AR37:AT37,วันทำงาน!AV37:AX37)</f>
        <v>0</v>
      </c>
      <c r="AI37" s="155"/>
      <c r="AJ37" s="155">
        <f>IF($W37="",0,IF($W37&gt;=100%,เงื่อนไข!$L$4,IF($W37&gt;=80%,เงื่อนไข!$K$4,IF($W37&gt;=50%,เงื่อนไข!$J$4,IF($W37&lt;50%,เงื่อนไข!$I$4)))))</f>
        <v>0</v>
      </c>
      <c r="AK37" s="186">
        <f t="shared" si="20"/>
        <v>0</v>
      </c>
      <c r="AL37" s="182">
        <f t="shared" si="21"/>
        <v>0</v>
      </c>
      <c r="AM37" s="182">
        <f>IF(AK37=0,0,AK37/$R37*เงื่อนไข!$B$4)</f>
        <v>0</v>
      </c>
      <c r="AN37" s="188">
        <f t="shared" si="22"/>
        <v>0</v>
      </c>
      <c r="AO37" s="182">
        <f>SUMIF(วันทำงาน!$F$67:$F$157,$B37,วันทำงาน!$K$67:$K$157)</f>
        <v>0</v>
      </c>
      <c r="AP37" s="190">
        <f>IF((AND($W37&gt;=100%,$W37&lt;&gt;"")),เงื่อนไข!$F$8*AH37/$V37,0)</f>
        <v>0</v>
      </c>
      <c r="AQ37" s="193">
        <f>วันทำงาน!AU37</f>
        <v>0</v>
      </c>
      <c r="AR37" s="155"/>
      <c r="AS37" s="155">
        <f>IF(W37="",0,IF($W37&gt;=100%,เงื่อนไข!$P$4,IF($W37&gt;=80%,เงื่อนไข!$O$4,IF($W37&gt;=50%,เงื่อนไข!$N$4,IF($W37&lt;50%,เงื่อนไข!$M$4)))))</f>
        <v>0</v>
      </c>
      <c r="AT37" s="186">
        <f t="shared" si="23"/>
        <v>0</v>
      </c>
      <c r="AU37" s="182">
        <f t="shared" si="24"/>
        <v>0</v>
      </c>
      <c r="AV37" s="182">
        <f>IF(AT37=0,0,AT37/$R37*เงื่อนไข!$B$4)</f>
        <v>0</v>
      </c>
      <c r="AW37" s="188">
        <f t="shared" si="25"/>
        <v>0</v>
      </c>
      <c r="AX37" s="182">
        <f>SUMIF(วันทำงาน!$F$67:$F$157,$B37,วันทำงาน!$L$67:$L$157)</f>
        <v>0</v>
      </c>
      <c r="AY37" s="190">
        <f>IF((AND($W37&gt;=100%,$W37&lt;&gt;"")),เงื่อนไข!$F$8*AQ37/$V37,0)</f>
        <v>0</v>
      </c>
    </row>
    <row r="38" spans="1:51" s="6" customFormat="1" x14ac:dyDescent="0.25">
      <c r="A38" s="129" t="str">
        <f>IF(วันทำงาน!A38&lt;&gt;"",วันทำงาน!A38,"")</f>
        <v/>
      </c>
      <c r="B38" s="129" t="str">
        <f>IF(วันทำงาน!B38&lt;&gt;"",วันทำงาน!B38,"")</f>
        <v/>
      </c>
      <c r="C38" s="129"/>
      <c r="D38" s="129" t="str">
        <f>IF(วันทำงาน!C38&lt;&gt;"",วันทำงาน!C38,"")</f>
        <v/>
      </c>
      <c r="E38" s="130" t="str">
        <f>IF(วันทำงาน!D38&lt;&gt;"",วันทำงาน!D38,"")</f>
        <v/>
      </c>
      <c r="F38" s="93" t="str">
        <f>IF(วันทำงาน!E38&lt;&gt;"",วันทำงาน!E38,"")</f>
        <v/>
      </c>
      <c r="G38" s="129" t="str">
        <f>IF(วันทำงาน!F38&lt;&gt;"",วันทำงาน!F38,"")</f>
        <v/>
      </c>
      <c r="H38" s="141" t="str">
        <f>IF(F38="Salesman",วันทำงาน!G38,"")</f>
        <v/>
      </c>
      <c r="I38" s="146" t="str">
        <f>IF($H38="","",AB38/$R38*(100%-เงื่อนไข!$B$4))</f>
        <v/>
      </c>
      <c r="J38" s="146" t="str">
        <f>IF($H38="","",AK38/$R38*(100%-เงื่อนไข!$B$4))</f>
        <v/>
      </c>
      <c r="K38" s="146" t="str">
        <f>IF($H38="","",AT38/$R38*(100%-เงื่อนไข!$B$4))</f>
        <v/>
      </c>
      <c r="L38" s="146" t="str">
        <f t="shared" si="12"/>
        <v/>
      </c>
      <c r="M38" s="147" t="str">
        <f>IF((OR(วันทำงาน!H38="",$F$1="")),"",IF(F38="Salesman",วันทำงาน!H38,""))</f>
        <v/>
      </c>
      <c r="N38" s="115">
        <f>IF($M38="",0,IF($X38="P",Y38*เงื่อนไข!$C$5,0))</f>
        <v>0</v>
      </c>
      <c r="O38" s="115">
        <f>IF($M38="",0,IF($X38="P",AH38*เงื่อนไข!$C$5,0))</f>
        <v>0</v>
      </c>
      <c r="P38" s="146">
        <f>IF($M38="",0,IF($X38="P",AQ38*เงื่อนไข!$C$5,0))</f>
        <v>0</v>
      </c>
      <c r="Q38" s="146">
        <f t="shared" si="13"/>
        <v>0</v>
      </c>
      <c r="R38" s="129" t="str">
        <f>IF(วันทำงาน!J38&lt;&gt;"",วันทำงาน!J38,"")</f>
        <v/>
      </c>
      <c r="S38" s="129">
        <f>IF(วันทำงาน!K38&lt;&gt;"",วันทำงาน!K38,"")</f>
        <v>0</v>
      </c>
      <c r="T38" s="162" t="str">
        <f>IF(วันทำงาน!AZ38&lt;&gt;"",IF(วันทำงาน!AZ38&gt;S38,S38,วันทำงาน!AZ38),"")</f>
        <v/>
      </c>
      <c r="U38" s="110" t="str">
        <f>IF(A38="","",_xlfn.IFNA(VLOOKUP($F38,เงื่อนไข!$A$4:$P$7,3,0),0))</f>
        <v/>
      </c>
      <c r="V38" s="110">
        <f t="shared" si="14"/>
        <v>0</v>
      </c>
      <c r="W38" s="109" t="str">
        <f t="shared" si="15"/>
        <v/>
      </c>
      <c r="X38" s="196" t="str">
        <f t="shared" si="16"/>
        <v/>
      </c>
      <c r="Y38" s="193">
        <f>วันทำงาน!AQ38</f>
        <v>0</v>
      </c>
      <c r="Z38" s="155"/>
      <c r="AA38" s="155">
        <f>IF($W38="",0,IF($W38&gt;=100%,เงื่อนไข!$H$4,IF($W38&gt;=80%,เงื่อนไข!$G$4,IF($W38&gt;=50%,เงื่อนไข!$F$4,IF($W38&lt;50%,เงื่อนไข!$E$4)))))</f>
        <v>0</v>
      </c>
      <c r="AB38" s="186">
        <f t="shared" si="17"/>
        <v>0</v>
      </c>
      <c r="AC38" s="146">
        <f t="shared" si="18"/>
        <v>0</v>
      </c>
      <c r="AD38" s="182">
        <f>IF(AB38=0,0,AB38/$R38*เงื่อนไข!$B$4)</f>
        <v>0</v>
      </c>
      <c r="AE38" s="188">
        <f t="shared" si="19"/>
        <v>0</v>
      </c>
      <c r="AF38" s="182">
        <f>SUMIF(วันทำงาน!$F$67:$F$157,$B38,วันทำงาน!$J$67:$J$157)</f>
        <v>0</v>
      </c>
      <c r="AG38" s="190">
        <f>IF((AND($W38&gt;=100%,$W38&lt;&gt;"")),เงื่อนไข!$F$8*Y38/$V38,0)</f>
        <v>0</v>
      </c>
      <c r="AH38" s="188">
        <f>SUM(วันทำงาน!AR38:AT38,วันทำงาน!AV38:AX38)</f>
        <v>0</v>
      </c>
      <c r="AI38" s="155"/>
      <c r="AJ38" s="155">
        <f>IF($W38="",0,IF($W38&gt;=100%,เงื่อนไข!$L$4,IF($W38&gt;=80%,เงื่อนไข!$K$4,IF($W38&gt;=50%,เงื่อนไข!$J$4,IF($W38&lt;50%,เงื่อนไข!$I$4)))))</f>
        <v>0</v>
      </c>
      <c r="AK38" s="186">
        <f t="shared" si="20"/>
        <v>0</v>
      </c>
      <c r="AL38" s="182">
        <f t="shared" si="21"/>
        <v>0</v>
      </c>
      <c r="AM38" s="182">
        <f>IF(AK38=0,0,AK38/$R38*เงื่อนไข!$B$4)</f>
        <v>0</v>
      </c>
      <c r="AN38" s="188">
        <f t="shared" si="22"/>
        <v>0</v>
      </c>
      <c r="AO38" s="182">
        <f>SUMIF(วันทำงาน!$F$67:$F$157,$B38,วันทำงาน!$K$67:$K$157)</f>
        <v>0</v>
      </c>
      <c r="AP38" s="190">
        <f>IF((AND($W38&gt;=100%,$W38&lt;&gt;"")),เงื่อนไข!$F$8*AH38/$V38,0)</f>
        <v>0</v>
      </c>
      <c r="AQ38" s="193">
        <f>วันทำงาน!AU38</f>
        <v>0</v>
      </c>
      <c r="AR38" s="155"/>
      <c r="AS38" s="155">
        <f>IF(W38="",0,IF($W38&gt;=100%,เงื่อนไข!$P$4,IF($W38&gt;=80%,เงื่อนไข!$O$4,IF($W38&gt;=50%,เงื่อนไข!$N$4,IF($W38&lt;50%,เงื่อนไข!$M$4)))))</f>
        <v>0</v>
      </c>
      <c r="AT38" s="186">
        <f t="shared" si="23"/>
        <v>0</v>
      </c>
      <c r="AU38" s="182">
        <f t="shared" si="24"/>
        <v>0</v>
      </c>
      <c r="AV38" s="182">
        <f>IF(AT38=0,0,AT38/$R38*เงื่อนไข!$B$4)</f>
        <v>0</v>
      </c>
      <c r="AW38" s="188">
        <f t="shared" si="25"/>
        <v>0</v>
      </c>
      <c r="AX38" s="182">
        <f>SUMIF(วันทำงาน!$F$67:$F$157,$B38,วันทำงาน!$L$67:$L$157)</f>
        <v>0</v>
      </c>
      <c r="AY38" s="190">
        <f>IF((AND($W38&gt;=100%,$W38&lt;&gt;"")),เงื่อนไข!$F$8*AQ38/$V38,0)</f>
        <v>0</v>
      </c>
    </row>
    <row r="39" spans="1:51" s="6" customFormat="1" x14ac:dyDescent="0.25">
      <c r="A39" s="129" t="str">
        <f>IF(วันทำงาน!A39&lt;&gt;"",วันทำงาน!A39,"")</f>
        <v/>
      </c>
      <c r="B39" s="129" t="str">
        <f>IF(วันทำงาน!B39&lt;&gt;"",วันทำงาน!B39,"")</f>
        <v/>
      </c>
      <c r="C39" s="129"/>
      <c r="D39" s="129" t="str">
        <f>IF(วันทำงาน!C39&lt;&gt;"",วันทำงาน!C39,"")</f>
        <v/>
      </c>
      <c r="E39" s="130" t="str">
        <f>IF(วันทำงาน!D39&lt;&gt;"",วันทำงาน!D39,"")</f>
        <v/>
      </c>
      <c r="F39" s="93" t="str">
        <f>IF(วันทำงาน!E39&lt;&gt;"",วันทำงาน!E39,"")</f>
        <v/>
      </c>
      <c r="G39" s="129" t="str">
        <f>IF(วันทำงาน!F39&lt;&gt;"",วันทำงาน!F39,"")</f>
        <v/>
      </c>
      <c r="H39" s="141" t="str">
        <f>IF(F39="Salesman",วันทำงาน!G39,"")</f>
        <v/>
      </c>
      <c r="I39" s="146" t="str">
        <f>IF($H39="","",AB39/$R39*(100%-เงื่อนไข!$B$4))</f>
        <v/>
      </c>
      <c r="J39" s="146" t="str">
        <f>IF($H39="","",AK39/$R39*(100%-เงื่อนไข!$B$4))</f>
        <v/>
      </c>
      <c r="K39" s="146" t="str">
        <f>IF($H39="","",AT39/$R39*(100%-เงื่อนไข!$B$4))</f>
        <v/>
      </c>
      <c r="L39" s="146" t="str">
        <f t="shared" si="12"/>
        <v/>
      </c>
      <c r="M39" s="147" t="str">
        <f>IF((OR(วันทำงาน!H39="",$F$1="")),"",IF(F39="Salesman",วันทำงาน!H39,""))</f>
        <v/>
      </c>
      <c r="N39" s="115">
        <f>IF($M39="",0,IF($X39="P",Y39*เงื่อนไข!$C$5,0))</f>
        <v>0</v>
      </c>
      <c r="O39" s="115">
        <f>IF($M39="",0,IF($X39="P",AH39*เงื่อนไข!$C$5,0))</f>
        <v>0</v>
      </c>
      <c r="P39" s="146">
        <f>IF($M39="",0,IF($X39="P",AQ39*เงื่อนไข!$C$5,0))</f>
        <v>0</v>
      </c>
      <c r="Q39" s="146">
        <f t="shared" si="13"/>
        <v>0</v>
      </c>
      <c r="R39" s="129" t="str">
        <f>IF(วันทำงาน!J39&lt;&gt;"",วันทำงาน!J39,"")</f>
        <v/>
      </c>
      <c r="S39" s="129">
        <f>IF(วันทำงาน!K39&lt;&gt;"",วันทำงาน!K39,"")</f>
        <v>0</v>
      </c>
      <c r="T39" s="162" t="str">
        <f>IF(วันทำงาน!AZ39&lt;&gt;"",IF(วันทำงาน!AZ39&gt;S39,S39,วันทำงาน!AZ39),"")</f>
        <v/>
      </c>
      <c r="U39" s="110" t="str">
        <f>IF(A39="","",_xlfn.IFNA(VLOOKUP($F39,เงื่อนไข!$A$4:$P$7,3,0),0))</f>
        <v/>
      </c>
      <c r="V39" s="110">
        <f t="shared" si="14"/>
        <v>0</v>
      </c>
      <c r="W39" s="109" t="str">
        <f t="shared" si="15"/>
        <v/>
      </c>
      <c r="X39" s="196" t="str">
        <f t="shared" si="16"/>
        <v/>
      </c>
      <c r="Y39" s="193">
        <f>วันทำงาน!AQ39</f>
        <v>0</v>
      </c>
      <c r="Z39" s="155"/>
      <c r="AA39" s="155">
        <f>IF($W39="",0,IF($W39&gt;=100%,เงื่อนไข!$H$4,IF($W39&gt;=80%,เงื่อนไข!$G$4,IF($W39&gt;=50%,เงื่อนไข!$F$4,IF($W39&lt;50%,เงื่อนไข!$E$4)))))</f>
        <v>0</v>
      </c>
      <c r="AB39" s="186">
        <f t="shared" si="17"/>
        <v>0</v>
      </c>
      <c r="AC39" s="146">
        <f t="shared" si="18"/>
        <v>0</v>
      </c>
      <c r="AD39" s="182">
        <f>IF(AB39=0,0,AB39/$R39*เงื่อนไข!$B$4)</f>
        <v>0</v>
      </c>
      <c r="AE39" s="188">
        <f t="shared" si="19"/>
        <v>0</v>
      </c>
      <c r="AF39" s="182">
        <f>SUMIF(วันทำงาน!$F$67:$F$157,$B39,วันทำงาน!$J$67:$J$157)</f>
        <v>0</v>
      </c>
      <c r="AG39" s="190">
        <f>IF((AND($W39&gt;=100%,$W39&lt;&gt;"")),เงื่อนไข!$F$8*Y39/$V39,0)</f>
        <v>0</v>
      </c>
      <c r="AH39" s="188">
        <f>SUM(วันทำงาน!AR39:AT39,วันทำงาน!AV39:AX39)</f>
        <v>0</v>
      </c>
      <c r="AI39" s="155"/>
      <c r="AJ39" s="155">
        <f>IF($W39="",0,IF($W39&gt;=100%,เงื่อนไข!$L$4,IF($W39&gt;=80%,เงื่อนไข!$K$4,IF($W39&gt;=50%,เงื่อนไข!$J$4,IF($W39&lt;50%,เงื่อนไข!$I$4)))))</f>
        <v>0</v>
      </c>
      <c r="AK39" s="186">
        <f t="shared" si="20"/>
        <v>0</v>
      </c>
      <c r="AL39" s="182">
        <f t="shared" si="21"/>
        <v>0</v>
      </c>
      <c r="AM39" s="182">
        <f>IF(AK39=0,0,AK39/$R39*เงื่อนไข!$B$4)</f>
        <v>0</v>
      </c>
      <c r="AN39" s="188">
        <f t="shared" si="22"/>
        <v>0</v>
      </c>
      <c r="AO39" s="182">
        <f>SUMIF(วันทำงาน!$F$67:$F$157,$B39,วันทำงาน!$K$67:$K$157)</f>
        <v>0</v>
      </c>
      <c r="AP39" s="190">
        <f>IF((AND($W39&gt;=100%,$W39&lt;&gt;"")),เงื่อนไข!$F$8*AH39/$V39,0)</f>
        <v>0</v>
      </c>
      <c r="AQ39" s="193">
        <f>วันทำงาน!AU39</f>
        <v>0</v>
      </c>
      <c r="AR39" s="155"/>
      <c r="AS39" s="155">
        <f>IF(W39="",0,IF($W39&gt;=100%,เงื่อนไข!$P$4,IF($W39&gt;=80%,เงื่อนไข!$O$4,IF($W39&gt;=50%,เงื่อนไข!$N$4,IF($W39&lt;50%,เงื่อนไข!$M$4)))))</f>
        <v>0</v>
      </c>
      <c r="AT39" s="186">
        <f t="shared" si="23"/>
        <v>0</v>
      </c>
      <c r="AU39" s="182">
        <f t="shared" si="24"/>
        <v>0</v>
      </c>
      <c r="AV39" s="182">
        <f>IF(AT39=0,0,AT39/$R39*เงื่อนไข!$B$4)</f>
        <v>0</v>
      </c>
      <c r="AW39" s="188">
        <f t="shared" si="25"/>
        <v>0</v>
      </c>
      <c r="AX39" s="182">
        <f>SUMIF(วันทำงาน!$F$67:$F$157,$B39,วันทำงาน!$L$67:$L$157)</f>
        <v>0</v>
      </c>
      <c r="AY39" s="190">
        <f>IF((AND($W39&gt;=100%,$W39&lt;&gt;"")),เงื่อนไข!$F$8*AQ39/$V39,0)</f>
        <v>0</v>
      </c>
    </row>
    <row r="40" spans="1:51" s="6" customFormat="1" x14ac:dyDescent="0.25">
      <c r="A40" s="129" t="str">
        <f>IF(วันทำงาน!A40&lt;&gt;"",วันทำงาน!A40,"")</f>
        <v/>
      </c>
      <c r="B40" s="129" t="str">
        <f>IF(วันทำงาน!B40&lt;&gt;"",วันทำงาน!B40,"")</f>
        <v/>
      </c>
      <c r="C40" s="129"/>
      <c r="D40" s="129" t="str">
        <f>IF(วันทำงาน!C40&lt;&gt;"",วันทำงาน!C40,"")</f>
        <v/>
      </c>
      <c r="E40" s="130" t="str">
        <f>IF(วันทำงาน!D40&lt;&gt;"",วันทำงาน!D40,"")</f>
        <v/>
      </c>
      <c r="F40" s="93" t="str">
        <f>IF(วันทำงาน!E40&lt;&gt;"",วันทำงาน!E40,"")</f>
        <v/>
      </c>
      <c r="G40" s="129" t="str">
        <f>IF(วันทำงาน!F40&lt;&gt;"",วันทำงาน!F40,"")</f>
        <v/>
      </c>
      <c r="H40" s="141" t="str">
        <f>IF(F40="Salesman",วันทำงาน!G40,"")</f>
        <v/>
      </c>
      <c r="I40" s="146" t="str">
        <f>IF($H40="","",AB40/$R40*(100%-เงื่อนไข!$B$4))</f>
        <v/>
      </c>
      <c r="J40" s="146" t="str">
        <f>IF($H40="","",AK40/$R40*(100%-เงื่อนไข!$B$4))</f>
        <v/>
      </c>
      <c r="K40" s="146" t="str">
        <f>IF($H40="","",AT40/$R40*(100%-เงื่อนไข!$B$4))</f>
        <v/>
      </c>
      <c r="L40" s="146" t="str">
        <f t="shared" si="12"/>
        <v/>
      </c>
      <c r="M40" s="147" t="str">
        <f>IF((OR(วันทำงาน!H40="",$F$1="")),"",IF(F40="Salesman",วันทำงาน!H40,""))</f>
        <v/>
      </c>
      <c r="N40" s="115">
        <f>IF($M40="",0,IF($X40="P",Y40*เงื่อนไข!$C$5,0))</f>
        <v>0</v>
      </c>
      <c r="O40" s="115">
        <f>IF($M40="",0,IF($X40="P",AH40*เงื่อนไข!$C$5,0))</f>
        <v>0</v>
      </c>
      <c r="P40" s="146">
        <f>IF($M40="",0,IF($X40="P",AQ40*เงื่อนไข!$C$5,0))</f>
        <v>0</v>
      </c>
      <c r="Q40" s="146">
        <f t="shared" si="13"/>
        <v>0</v>
      </c>
      <c r="R40" s="129" t="str">
        <f>IF(วันทำงาน!J40&lt;&gt;"",วันทำงาน!J40,"")</f>
        <v/>
      </c>
      <c r="S40" s="129">
        <f>IF(วันทำงาน!K40&lt;&gt;"",วันทำงาน!K40,"")</f>
        <v>0</v>
      </c>
      <c r="T40" s="162" t="str">
        <f>IF(วันทำงาน!AZ40&lt;&gt;"",IF(วันทำงาน!AZ40&gt;S40,S40,วันทำงาน!AZ40),"")</f>
        <v/>
      </c>
      <c r="U40" s="110" t="str">
        <f>IF(A40="","",_xlfn.IFNA(VLOOKUP($F40,เงื่อนไข!$A$4:$P$7,3,0),0))</f>
        <v/>
      </c>
      <c r="V40" s="110">
        <f t="shared" si="14"/>
        <v>0</v>
      </c>
      <c r="W40" s="109" t="str">
        <f t="shared" si="15"/>
        <v/>
      </c>
      <c r="X40" s="196" t="str">
        <f t="shared" si="16"/>
        <v/>
      </c>
      <c r="Y40" s="193">
        <f>วันทำงาน!AQ40</f>
        <v>0</v>
      </c>
      <c r="Z40" s="155"/>
      <c r="AA40" s="155">
        <f>IF($W40="",0,IF($W40&gt;=100%,เงื่อนไข!$H$4,IF($W40&gt;=80%,เงื่อนไข!$G$4,IF($W40&gt;=50%,เงื่อนไข!$F$4,IF($W40&lt;50%,เงื่อนไข!$E$4)))))</f>
        <v>0</v>
      </c>
      <c r="AB40" s="186">
        <f t="shared" si="17"/>
        <v>0</v>
      </c>
      <c r="AC40" s="146">
        <f t="shared" si="18"/>
        <v>0</v>
      </c>
      <c r="AD40" s="182">
        <f>IF(AB40=0,0,AB40/$R40*เงื่อนไข!$B$4)</f>
        <v>0</v>
      </c>
      <c r="AE40" s="188">
        <f t="shared" si="19"/>
        <v>0</v>
      </c>
      <c r="AF40" s="182">
        <f>SUMIF(วันทำงาน!$F$67:$F$157,$B40,วันทำงาน!$J$67:$J$157)</f>
        <v>0</v>
      </c>
      <c r="AG40" s="190">
        <f>IF((AND($W40&gt;=100%,$W40&lt;&gt;"")),เงื่อนไข!$F$8*Y40/$V40,0)</f>
        <v>0</v>
      </c>
      <c r="AH40" s="188">
        <f>SUM(วันทำงาน!AR40:AT40,วันทำงาน!AV40:AX40)</f>
        <v>0</v>
      </c>
      <c r="AI40" s="155"/>
      <c r="AJ40" s="155">
        <f>IF($W40="",0,IF($W40&gt;=100%,เงื่อนไข!$L$4,IF($W40&gt;=80%,เงื่อนไข!$K$4,IF($W40&gt;=50%,เงื่อนไข!$J$4,IF($W40&lt;50%,เงื่อนไข!$I$4)))))</f>
        <v>0</v>
      </c>
      <c r="AK40" s="186">
        <f t="shared" si="20"/>
        <v>0</v>
      </c>
      <c r="AL40" s="182">
        <f t="shared" si="21"/>
        <v>0</v>
      </c>
      <c r="AM40" s="182">
        <f>IF(AK40=0,0,AK40/$R40*เงื่อนไข!$B$4)</f>
        <v>0</v>
      </c>
      <c r="AN40" s="188">
        <f t="shared" si="22"/>
        <v>0</v>
      </c>
      <c r="AO40" s="182">
        <f>SUMIF(วันทำงาน!$F$67:$F$157,$B40,วันทำงาน!$K$67:$K$157)</f>
        <v>0</v>
      </c>
      <c r="AP40" s="190">
        <f>IF((AND($W40&gt;=100%,$W40&lt;&gt;"")),เงื่อนไข!$F$8*AH40/$V40,0)</f>
        <v>0</v>
      </c>
      <c r="AQ40" s="193">
        <f>วันทำงาน!AU40</f>
        <v>0</v>
      </c>
      <c r="AR40" s="155"/>
      <c r="AS40" s="155">
        <f>IF(W40="",0,IF($W40&gt;=100%,เงื่อนไข!$P$4,IF($W40&gt;=80%,เงื่อนไข!$O$4,IF($W40&gt;=50%,เงื่อนไข!$N$4,IF($W40&lt;50%,เงื่อนไข!$M$4)))))</f>
        <v>0</v>
      </c>
      <c r="AT40" s="186">
        <f t="shared" si="23"/>
        <v>0</v>
      </c>
      <c r="AU40" s="182">
        <f t="shared" si="24"/>
        <v>0</v>
      </c>
      <c r="AV40" s="182">
        <f>IF(AT40=0,0,AT40/$R40*เงื่อนไข!$B$4)</f>
        <v>0</v>
      </c>
      <c r="AW40" s="188">
        <f t="shared" si="25"/>
        <v>0</v>
      </c>
      <c r="AX40" s="182">
        <f>SUMIF(วันทำงาน!$F$67:$F$157,$B40,วันทำงาน!$L$67:$L$157)</f>
        <v>0</v>
      </c>
      <c r="AY40" s="190">
        <f>IF((AND($W40&gt;=100%,$W40&lt;&gt;"")),เงื่อนไข!$F$8*AQ40/$V40,0)</f>
        <v>0</v>
      </c>
    </row>
    <row r="41" spans="1:51" s="6" customFormat="1" x14ac:dyDescent="0.25">
      <c r="A41" s="129" t="str">
        <f>IF(วันทำงาน!A41&lt;&gt;"",วันทำงาน!A41,"")</f>
        <v/>
      </c>
      <c r="B41" s="129" t="str">
        <f>IF(วันทำงาน!B41&lt;&gt;"",วันทำงาน!B41,"")</f>
        <v/>
      </c>
      <c r="C41" s="129"/>
      <c r="D41" s="129" t="str">
        <f>IF(วันทำงาน!C41&lt;&gt;"",วันทำงาน!C41,"")</f>
        <v/>
      </c>
      <c r="E41" s="130" t="str">
        <f>IF(วันทำงาน!D41&lt;&gt;"",วันทำงาน!D41,"")</f>
        <v/>
      </c>
      <c r="F41" s="93" t="str">
        <f>IF(วันทำงาน!E41&lt;&gt;"",วันทำงาน!E41,"")</f>
        <v/>
      </c>
      <c r="G41" s="129" t="str">
        <f>IF(วันทำงาน!F41&lt;&gt;"",วันทำงาน!F41,"")</f>
        <v/>
      </c>
      <c r="H41" s="141" t="str">
        <f>IF(F41="Salesman",วันทำงาน!G41,"")</f>
        <v/>
      </c>
      <c r="I41" s="146" t="str">
        <f>IF($H41="","",AB41/$R41*(100%-เงื่อนไข!$B$4))</f>
        <v/>
      </c>
      <c r="J41" s="146" t="str">
        <f>IF($H41="","",AK41/$R41*(100%-เงื่อนไข!$B$4))</f>
        <v/>
      </c>
      <c r="K41" s="146" t="str">
        <f>IF($H41="","",AT41/$R41*(100%-เงื่อนไข!$B$4))</f>
        <v/>
      </c>
      <c r="L41" s="146" t="str">
        <f t="shared" si="12"/>
        <v/>
      </c>
      <c r="M41" s="147" t="str">
        <f>IF((OR(วันทำงาน!H41="",$F$1="")),"",IF(F41="Salesman",วันทำงาน!H41,""))</f>
        <v/>
      </c>
      <c r="N41" s="115">
        <f>IF($M41="",0,IF($X41="P",Y41*เงื่อนไข!$C$5,0))</f>
        <v>0</v>
      </c>
      <c r="O41" s="115">
        <f>IF($M41="",0,IF($X41="P",AH41*เงื่อนไข!$C$5,0))</f>
        <v>0</v>
      </c>
      <c r="P41" s="146">
        <f>IF($M41="",0,IF($X41="P",AQ41*เงื่อนไข!$C$5,0))</f>
        <v>0</v>
      </c>
      <c r="Q41" s="146">
        <f t="shared" si="13"/>
        <v>0</v>
      </c>
      <c r="R41" s="129" t="str">
        <f>IF(วันทำงาน!J41&lt;&gt;"",วันทำงาน!J41,"")</f>
        <v/>
      </c>
      <c r="S41" s="129">
        <f>IF(วันทำงาน!K41&lt;&gt;"",วันทำงาน!K41,"")</f>
        <v>0</v>
      </c>
      <c r="T41" s="162" t="str">
        <f>IF(วันทำงาน!AZ41&lt;&gt;"",IF(วันทำงาน!AZ41&gt;S41,S41,วันทำงาน!AZ41),"")</f>
        <v/>
      </c>
      <c r="U41" s="110" t="str">
        <f>IF(A41="","",_xlfn.IFNA(VLOOKUP($F41,เงื่อนไข!$A$4:$P$7,3,0),0))</f>
        <v/>
      </c>
      <c r="V41" s="110">
        <f t="shared" si="14"/>
        <v>0</v>
      </c>
      <c r="W41" s="109" t="str">
        <f t="shared" si="15"/>
        <v/>
      </c>
      <c r="X41" s="196" t="str">
        <f t="shared" si="16"/>
        <v/>
      </c>
      <c r="Y41" s="193">
        <f>วันทำงาน!AQ41</f>
        <v>0</v>
      </c>
      <c r="Z41" s="155"/>
      <c r="AA41" s="155">
        <f>IF($W41="",0,IF($W41&gt;=100%,เงื่อนไข!$H$4,IF($W41&gt;=80%,เงื่อนไข!$G$4,IF($W41&gt;=50%,เงื่อนไข!$F$4,IF($W41&lt;50%,เงื่อนไข!$E$4)))))</f>
        <v>0</v>
      </c>
      <c r="AB41" s="186">
        <f t="shared" si="17"/>
        <v>0</v>
      </c>
      <c r="AC41" s="146">
        <f t="shared" si="18"/>
        <v>0</v>
      </c>
      <c r="AD41" s="182">
        <f>IF(AB41=0,0,AB41/$R41*เงื่อนไข!$B$4)</f>
        <v>0</v>
      </c>
      <c r="AE41" s="188">
        <f t="shared" si="19"/>
        <v>0</v>
      </c>
      <c r="AF41" s="182">
        <f>SUMIF(วันทำงาน!$F$67:$F$157,$B41,วันทำงาน!$J$67:$J$157)</f>
        <v>0</v>
      </c>
      <c r="AG41" s="190">
        <f>IF((AND($W41&gt;=100%,$W41&lt;&gt;"")),เงื่อนไข!$F$8*Y41/$V41,0)</f>
        <v>0</v>
      </c>
      <c r="AH41" s="188">
        <f>SUM(วันทำงาน!AR41:AT41,วันทำงาน!AV41:AX41)</f>
        <v>0</v>
      </c>
      <c r="AI41" s="155"/>
      <c r="AJ41" s="155">
        <f>IF($W41="",0,IF($W41&gt;=100%,เงื่อนไข!$L$4,IF($W41&gt;=80%,เงื่อนไข!$K$4,IF($W41&gt;=50%,เงื่อนไข!$J$4,IF($W41&lt;50%,เงื่อนไข!$I$4)))))</f>
        <v>0</v>
      </c>
      <c r="AK41" s="186">
        <f t="shared" si="20"/>
        <v>0</v>
      </c>
      <c r="AL41" s="182">
        <f t="shared" si="21"/>
        <v>0</v>
      </c>
      <c r="AM41" s="182">
        <f>IF(AK41=0,0,AK41/$R41*เงื่อนไข!$B$4)</f>
        <v>0</v>
      </c>
      <c r="AN41" s="188">
        <f t="shared" si="22"/>
        <v>0</v>
      </c>
      <c r="AO41" s="182">
        <f>SUMIF(วันทำงาน!$F$67:$F$157,$B41,วันทำงาน!$K$67:$K$157)</f>
        <v>0</v>
      </c>
      <c r="AP41" s="190">
        <f>IF((AND($W41&gt;=100%,$W41&lt;&gt;"")),เงื่อนไข!$F$8*AH41/$V41,0)</f>
        <v>0</v>
      </c>
      <c r="AQ41" s="193">
        <f>วันทำงาน!AU41</f>
        <v>0</v>
      </c>
      <c r="AR41" s="155"/>
      <c r="AS41" s="155">
        <f>IF(W41="",0,IF($W41&gt;=100%,เงื่อนไข!$P$4,IF($W41&gt;=80%,เงื่อนไข!$O$4,IF($W41&gt;=50%,เงื่อนไข!$N$4,IF($W41&lt;50%,เงื่อนไข!$M$4)))))</f>
        <v>0</v>
      </c>
      <c r="AT41" s="186">
        <f t="shared" si="23"/>
        <v>0</v>
      </c>
      <c r="AU41" s="182">
        <f t="shared" si="24"/>
        <v>0</v>
      </c>
      <c r="AV41" s="182">
        <f>IF(AT41=0,0,AT41/$R41*เงื่อนไข!$B$4)</f>
        <v>0</v>
      </c>
      <c r="AW41" s="188">
        <f t="shared" si="25"/>
        <v>0</v>
      </c>
      <c r="AX41" s="182">
        <f>SUMIF(วันทำงาน!$F$67:$F$157,$B41,วันทำงาน!$L$67:$L$157)</f>
        <v>0</v>
      </c>
      <c r="AY41" s="190">
        <f>IF((AND($W41&gt;=100%,$W41&lt;&gt;"")),เงื่อนไข!$F$8*AQ41/$V41,0)</f>
        <v>0</v>
      </c>
    </row>
    <row r="42" spans="1:51" s="6" customFormat="1" x14ac:dyDescent="0.25">
      <c r="A42" s="129" t="str">
        <f>IF(วันทำงาน!A42&lt;&gt;"",วันทำงาน!A42,"")</f>
        <v/>
      </c>
      <c r="B42" s="129" t="str">
        <f>IF(วันทำงาน!B42&lt;&gt;"",วันทำงาน!B42,"")</f>
        <v/>
      </c>
      <c r="C42" s="129"/>
      <c r="D42" s="129" t="str">
        <f>IF(วันทำงาน!C42&lt;&gt;"",วันทำงาน!C42,"")</f>
        <v/>
      </c>
      <c r="E42" s="130" t="str">
        <f>IF(วันทำงาน!D42&lt;&gt;"",วันทำงาน!D42,"")</f>
        <v/>
      </c>
      <c r="F42" s="93" t="str">
        <f>IF(วันทำงาน!E42&lt;&gt;"",วันทำงาน!E42,"")</f>
        <v/>
      </c>
      <c r="G42" s="129" t="str">
        <f>IF(วันทำงาน!F42&lt;&gt;"",วันทำงาน!F42,"")</f>
        <v/>
      </c>
      <c r="H42" s="141" t="str">
        <f>IF(F42="Salesman",วันทำงาน!G42,"")</f>
        <v/>
      </c>
      <c r="I42" s="146" t="str">
        <f>IF($H42="","",AB42/$R42*(100%-เงื่อนไข!$B$4))</f>
        <v/>
      </c>
      <c r="J42" s="146" t="str">
        <f>IF($H42="","",AK42/$R42*(100%-เงื่อนไข!$B$4))</f>
        <v/>
      </c>
      <c r="K42" s="146" t="str">
        <f>IF($H42="","",AT42/$R42*(100%-เงื่อนไข!$B$4))</f>
        <v/>
      </c>
      <c r="L42" s="146" t="str">
        <f t="shared" si="12"/>
        <v/>
      </c>
      <c r="M42" s="147" t="str">
        <f>IF((OR(วันทำงาน!H42="",$F$1="")),"",IF(F42="Salesman",วันทำงาน!H42,""))</f>
        <v/>
      </c>
      <c r="N42" s="115">
        <f>IF($M42="",0,IF($X42="P",Y42*เงื่อนไข!$C$5,0))</f>
        <v>0</v>
      </c>
      <c r="O42" s="115">
        <f>IF($M42="",0,IF($X42="P",AH42*เงื่อนไข!$C$5,0))</f>
        <v>0</v>
      </c>
      <c r="P42" s="146">
        <f>IF($M42="",0,IF($X42="P",AQ42*เงื่อนไข!$C$5,0))</f>
        <v>0</v>
      </c>
      <c r="Q42" s="146">
        <f t="shared" si="13"/>
        <v>0</v>
      </c>
      <c r="R42" s="129" t="str">
        <f>IF(วันทำงาน!J42&lt;&gt;"",วันทำงาน!J42,"")</f>
        <v/>
      </c>
      <c r="S42" s="129">
        <f>IF(วันทำงาน!K42&lt;&gt;"",วันทำงาน!K42,"")</f>
        <v>0</v>
      </c>
      <c r="T42" s="162" t="str">
        <f>IF(วันทำงาน!AZ42&lt;&gt;"",IF(วันทำงาน!AZ42&gt;S42,S42,วันทำงาน!AZ42),"")</f>
        <v/>
      </c>
      <c r="U42" s="110" t="str">
        <f>IF(A42="","",_xlfn.IFNA(VLOOKUP($F42,เงื่อนไข!$A$4:$P$7,3,0),0))</f>
        <v/>
      </c>
      <c r="V42" s="110">
        <f t="shared" si="14"/>
        <v>0</v>
      </c>
      <c r="W42" s="109" t="str">
        <f t="shared" si="15"/>
        <v/>
      </c>
      <c r="X42" s="196" t="str">
        <f t="shared" si="16"/>
        <v/>
      </c>
      <c r="Y42" s="193">
        <f>วันทำงาน!AQ42</f>
        <v>0</v>
      </c>
      <c r="Z42" s="155"/>
      <c r="AA42" s="155">
        <f>IF($W42="",0,IF($W42&gt;=100%,เงื่อนไข!$H$4,IF($W42&gt;=80%,เงื่อนไข!$G$4,IF($W42&gt;=50%,เงื่อนไข!$F$4,IF($W42&lt;50%,เงื่อนไข!$E$4)))))</f>
        <v>0</v>
      </c>
      <c r="AB42" s="186">
        <f t="shared" si="17"/>
        <v>0</v>
      </c>
      <c r="AC42" s="146">
        <f t="shared" si="18"/>
        <v>0</v>
      </c>
      <c r="AD42" s="182">
        <f>IF(AB42=0,0,AB42/$R42*เงื่อนไข!$B$4)</f>
        <v>0</v>
      </c>
      <c r="AE42" s="188">
        <f t="shared" si="19"/>
        <v>0</v>
      </c>
      <c r="AF42" s="182">
        <f>SUMIF(วันทำงาน!$F$67:$F$157,$B42,วันทำงาน!$J$67:$J$157)</f>
        <v>0</v>
      </c>
      <c r="AG42" s="190">
        <f>IF((AND($W42&gt;=100%,$W42&lt;&gt;"")),เงื่อนไข!$F$8*Y42/$V42,0)</f>
        <v>0</v>
      </c>
      <c r="AH42" s="188">
        <f>SUM(วันทำงาน!AR42:AT42,วันทำงาน!AV42:AX42)</f>
        <v>0</v>
      </c>
      <c r="AI42" s="155"/>
      <c r="AJ42" s="155">
        <f>IF($W42="",0,IF($W42&gt;=100%,เงื่อนไข!$L$4,IF($W42&gt;=80%,เงื่อนไข!$K$4,IF($W42&gt;=50%,เงื่อนไข!$J$4,IF($W42&lt;50%,เงื่อนไข!$I$4)))))</f>
        <v>0</v>
      </c>
      <c r="AK42" s="186">
        <f t="shared" si="20"/>
        <v>0</v>
      </c>
      <c r="AL42" s="182">
        <f t="shared" si="21"/>
        <v>0</v>
      </c>
      <c r="AM42" s="182">
        <f>IF(AK42=0,0,AK42/$R42*เงื่อนไข!$B$4)</f>
        <v>0</v>
      </c>
      <c r="AN42" s="188">
        <f t="shared" si="22"/>
        <v>0</v>
      </c>
      <c r="AO42" s="182">
        <f>SUMIF(วันทำงาน!$F$67:$F$157,$B42,วันทำงาน!$K$67:$K$157)</f>
        <v>0</v>
      </c>
      <c r="AP42" s="190">
        <f>IF((AND($W42&gt;=100%,$W42&lt;&gt;"")),เงื่อนไข!$F$8*AH42/$V42,0)</f>
        <v>0</v>
      </c>
      <c r="AQ42" s="193">
        <f>วันทำงาน!AU42</f>
        <v>0</v>
      </c>
      <c r="AR42" s="155"/>
      <c r="AS42" s="155">
        <f>IF(W42="",0,IF($W42&gt;=100%,เงื่อนไข!$P$4,IF($W42&gt;=80%,เงื่อนไข!$O$4,IF($W42&gt;=50%,เงื่อนไข!$N$4,IF($W42&lt;50%,เงื่อนไข!$M$4)))))</f>
        <v>0</v>
      </c>
      <c r="AT42" s="186">
        <f t="shared" si="23"/>
        <v>0</v>
      </c>
      <c r="AU42" s="182">
        <f t="shared" si="24"/>
        <v>0</v>
      </c>
      <c r="AV42" s="182">
        <f>IF(AT42=0,0,AT42/$R42*เงื่อนไข!$B$4)</f>
        <v>0</v>
      </c>
      <c r="AW42" s="188">
        <f t="shared" si="25"/>
        <v>0</v>
      </c>
      <c r="AX42" s="182">
        <f>SUMIF(วันทำงาน!$F$67:$F$157,$B42,วันทำงาน!$L$67:$L$157)</f>
        <v>0</v>
      </c>
      <c r="AY42" s="190">
        <f>IF((AND($W42&gt;=100%,$W42&lt;&gt;"")),เงื่อนไข!$F$8*AQ42/$V42,0)</f>
        <v>0</v>
      </c>
    </row>
    <row r="43" spans="1:51" s="6" customFormat="1" x14ac:dyDescent="0.25">
      <c r="A43" s="129" t="str">
        <f>IF(วันทำงาน!A43&lt;&gt;"",วันทำงาน!A43,"")</f>
        <v/>
      </c>
      <c r="B43" s="129" t="str">
        <f>IF(วันทำงาน!B43&lt;&gt;"",วันทำงาน!B43,"")</f>
        <v/>
      </c>
      <c r="C43" s="129"/>
      <c r="D43" s="129" t="str">
        <f>IF(วันทำงาน!C43&lt;&gt;"",วันทำงาน!C43,"")</f>
        <v/>
      </c>
      <c r="E43" s="130" t="str">
        <f>IF(วันทำงาน!D43&lt;&gt;"",วันทำงาน!D43,"")</f>
        <v/>
      </c>
      <c r="F43" s="93" t="str">
        <f>IF(วันทำงาน!E43&lt;&gt;"",วันทำงาน!E43,"")</f>
        <v/>
      </c>
      <c r="G43" s="129" t="str">
        <f>IF(วันทำงาน!F43&lt;&gt;"",วันทำงาน!F43,"")</f>
        <v/>
      </c>
      <c r="H43" s="141" t="str">
        <f>IF(F43="Salesman",วันทำงาน!G43,"")</f>
        <v/>
      </c>
      <c r="I43" s="146" t="str">
        <f>IF($H43="","",AB43/$R43*(100%-เงื่อนไข!$B$4))</f>
        <v/>
      </c>
      <c r="J43" s="146" t="str">
        <f>IF($H43="","",AK43/$R43*(100%-เงื่อนไข!$B$4))</f>
        <v/>
      </c>
      <c r="K43" s="146" t="str">
        <f>IF($H43="","",AT43/$R43*(100%-เงื่อนไข!$B$4))</f>
        <v/>
      </c>
      <c r="L43" s="146" t="str">
        <f t="shared" si="12"/>
        <v/>
      </c>
      <c r="M43" s="147" t="str">
        <f>IF((OR(วันทำงาน!H43="",$F$1="")),"",IF(F43="Salesman",วันทำงาน!H43,""))</f>
        <v/>
      </c>
      <c r="N43" s="115">
        <f>IF($M43="",0,IF($X43="P",Y43*เงื่อนไข!$C$5,0))</f>
        <v>0</v>
      </c>
      <c r="O43" s="115">
        <f>IF($M43="",0,IF($X43="P",AH43*เงื่อนไข!$C$5,0))</f>
        <v>0</v>
      </c>
      <c r="P43" s="146">
        <f>IF($M43="",0,IF($X43="P",AQ43*เงื่อนไข!$C$5,0))</f>
        <v>0</v>
      </c>
      <c r="Q43" s="146">
        <f t="shared" si="13"/>
        <v>0</v>
      </c>
      <c r="R43" s="129"/>
      <c r="S43" s="129">
        <f>IF(วันทำงาน!K43&lt;&gt;"",วันทำงาน!K43,"")</f>
        <v>0</v>
      </c>
      <c r="T43" s="162" t="str">
        <f>IF(วันทำงาน!AZ43&lt;&gt;"",IF(วันทำงาน!AZ43&gt;S43,S43,วันทำงาน!AZ43),"")</f>
        <v/>
      </c>
      <c r="U43" s="110" t="str">
        <f>IF(A43="","",_xlfn.IFNA(VLOOKUP($F43,เงื่อนไข!$A$4:$P$7,3,0),0))</f>
        <v/>
      </c>
      <c r="V43" s="110">
        <f t="shared" si="14"/>
        <v>0</v>
      </c>
      <c r="W43" s="109" t="str">
        <f t="shared" si="15"/>
        <v/>
      </c>
      <c r="X43" s="196" t="str">
        <f t="shared" si="16"/>
        <v/>
      </c>
      <c r="Y43" s="193">
        <f>วันทำงาน!AQ43</f>
        <v>0</v>
      </c>
      <c r="Z43" s="155"/>
      <c r="AA43" s="155">
        <f>IF($W43="",0,IF($W43&gt;=100%,เงื่อนไข!$H$4,IF($W43&gt;=80%,เงื่อนไข!$G$4,IF($W43&gt;=50%,เงื่อนไข!$F$4,IF($W43&lt;50%,เงื่อนไข!$E$4)))))</f>
        <v>0</v>
      </c>
      <c r="AB43" s="186">
        <f t="shared" si="17"/>
        <v>0</v>
      </c>
      <c r="AC43" s="146">
        <f t="shared" si="18"/>
        <v>0</v>
      </c>
      <c r="AD43" s="182">
        <f>IF(AB43=0,0,AB43/$R43*เงื่อนไข!$B$4)</f>
        <v>0</v>
      </c>
      <c r="AE43" s="188">
        <f t="shared" si="19"/>
        <v>0</v>
      </c>
      <c r="AF43" s="182">
        <f>SUMIF(วันทำงาน!$F$67:$F$157,$B43,วันทำงาน!$J$67:$J$157)</f>
        <v>0</v>
      </c>
      <c r="AG43" s="190">
        <f>IF((AND($W43&gt;=100%,$W43&lt;&gt;"")),เงื่อนไข!$F$8*Y43/$V43,0)</f>
        <v>0</v>
      </c>
      <c r="AH43" s="188">
        <f>SUM(วันทำงาน!AR43:AT43,วันทำงาน!AV43:AX43)</f>
        <v>0</v>
      </c>
      <c r="AI43" s="155"/>
      <c r="AJ43" s="155">
        <f>IF($W43="",0,IF($W43&gt;=100%,เงื่อนไข!$L$4,IF($W43&gt;=80%,เงื่อนไข!$K$4,IF($W43&gt;=50%,เงื่อนไข!$J$4,IF($W43&lt;50%,เงื่อนไข!$I$4)))))</f>
        <v>0</v>
      </c>
      <c r="AK43" s="186">
        <f t="shared" si="20"/>
        <v>0</v>
      </c>
      <c r="AL43" s="182">
        <f t="shared" si="21"/>
        <v>0</v>
      </c>
      <c r="AM43" s="182">
        <f>IF(AK43=0,0,AK43/$R43*เงื่อนไข!$B$4)</f>
        <v>0</v>
      </c>
      <c r="AN43" s="188">
        <f t="shared" si="22"/>
        <v>0</v>
      </c>
      <c r="AO43" s="182">
        <f>SUMIF(วันทำงาน!$F$67:$F$157,$B43,วันทำงาน!$K$67:$K$157)</f>
        <v>0</v>
      </c>
      <c r="AP43" s="190">
        <f>IF((AND($W43&gt;=100%,$W43&lt;&gt;"")),เงื่อนไข!$F$8*AH43/$V43,0)</f>
        <v>0</v>
      </c>
      <c r="AQ43" s="193">
        <f>วันทำงาน!AU43</f>
        <v>0</v>
      </c>
      <c r="AR43" s="155"/>
      <c r="AS43" s="155">
        <f>IF(W43="",0,IF($W43&gt;=100%,เงื่อนไข!$P$4,IF($W43&gt;=80%,เงื่อนไข!$O$4,IF($W43&gt;=50%,เงื่อนไข!$N$4,IF($W43&lt;50%,เงื่อนไข!$M$4)))))</f>
        <v>0</v>
      </c>
      <c r="AT43" s="186">
        <f t="shared" si="23"/>
        <v>0</v>
      </c>
      <c r="AU43" s="182">
        <f t="shared" si="24"/>
        <v>0</v>
      </c>
      <c r="AV43" s="182">
        <f>IF(AT43=0,0,AT43/$R43*เงื่อนไข!$B$4)</f>
        <v>0</v>
      </c>
      <c r="AW43" s="188">
        <f t="shared" si="25"/>
        <v>0</v>
      </c>
      <c r="AX43" s="182">
        <f>SUMIF(วันทำงาน!$F$67:$F$157,$B43,วันทำงาน!$L$67:$L$157)</f>
        <v>0</v>
      </c>
      <c r="AY43" s="190">
        <f>IF((AND($W43&gt;=100%,$W43&lt;&gt;"")),เงื่อนไข!$F$8*AQ43/$V43,0)</f>
        <v>0</v>
      </c>
    </row>
    <row r="44" spans="1:51" s="6" customFormat="1" x14ac:dyDescent="0.25">
      <c r="A44" s="129" t="str">
        <f>IF(วันทำงาน!A44&lt;&gt;"",วันทำงาน!A44,"")</f>
        <v/>
      </c>
      <c r="B44" s="129" t="str">
        <f>IF(วันทำงาน!B44&lt;&gt;"",วันทำงาน!B44,"")</f>
        <v/>
      </c>
      <c r="C44" s="129"/>
      <c r="D44" s="129" t="str">
        <f>IF(วันทำงาน!C44&lt;&gt;"",วันทำงาน!C44,"")</f>
        <v/>
      </c>
      <c r="E44" s="130" t="str">
        <f>IF(วันทำงาน!D44&lt;&gt;"",วันทำงาน!D44,"")</f>
        <v/>
      </c>
      <c r="F44" s="93" t="str">
        <f>IF(วันทำงาน!E44&lt;&gt;"",วันทำงาน!E44,"")</f>
        <v/>
      </c>
      <c r="G44" s="129" t="str">
        <f>IF(วันทำงาน!F44&lt;&gt;"",วันทำงาน!F44,"")</f>
        <v/>
      </c>
      <c r="H44" s="141" t="str">
        <f>IF(F44="Salesman",วันทำงาน!G44,"")</f>
        <v/>
      </c>
      <c r="I44" s="146" t="str">
        <f>IF($H44="","",AB44/$R44*(100%-เงื่อนไข!$B$4))</f>
        <v/>
      </c>
      <c r="J44" s="146" t="str">
        <f>IF($H44="","",AK44/$R44*(100%-เงื่อนไข!$B$4))</f>
        <v/>
      </c>
      <c r="K44" s="146" t="str">
        <f>IF($H44="","",AT44/$R44*(100%-เงื่อนไข!$B$4))</f>
        <v/>
      </c>
      <c r="L44" s="146" t="str">
        <f t="shared" si="12"/>
        <v/>
      </c>
      <c r="M44" s="147" t="str">
        <f>IF((OR(วันทำงาน!H44="",$F$1="")),"",IF(F44="Salesman",วันทำงาน!H44,""))</f>
        <v/>
      </c>
      <c r="N44" s="115">
        <f>IF($M44="",0,IF($X44="P",Y44*เงื่อนไข!$C$5,0))</f>
        <v>0</v>
      </c>
      <c r="O44" s="115">
        <f>IF($M44="",0,IF($X44="P",AH44*เงื่อนไข!$C$5,0))</f>
        <v>0</v>
      </c>
      <c r="P44" s="146">
        <f>IF($M44="",0,IF($X44="P",AQ44*เงื่อนไข!$C$5,0))</f>
        <v>0</v>
      </c>
      <c r="Q44" s="146">
        <f t="shared" si="13"/>
        <v>0</v>
      </c>
      <c r="R44" s="129" t="str">
        <f>IF(วันทำงาน!J44&lt;&gt;"",วันทำงาน!J44,"")</f>
        <v/>
      </c>
      <c r="S44" s="129">
        <f>IF(วันทำงาน!K44&lt;&gt;"",วันทำงาน!K44,"")</f>
        <v>0</v>
      </c>
      <c r="T44" s="162" t="str">
        <f>IF(วันทำงาน!AZ44&lt;&gt;"",IF(วันทำงาน!AZ44&gt;S44,S44,วันทำงาน!AZ44),"")</f>
        <v/>
      </c>
      <c r="U44" s="110" t="str">
        <f>IF(A44="","",_xlfn.IFNA(VLOOKUP($F44,เงื่อนไข!$A$4:$P$7,3,0),0))</f>
        <v/>
      </c>
      <c r="V44" s="110">
        <f t="shared" si="14"/>
        <v>0</v>
      </c>
      <c r="W44" s="109" t="str">
        <f t="shared" si="15"/>
        <v/>
      </c>
      <c r="X44" s="196" t="str">
        <f t="shared" si="16"/>
        <v/>
      </c>
      <c r="Y44" s="193">
        <f>วันทำงาน!AQ44</f>
        <v>0</v>
      </c>
      <c r="Z44" s="155"/>
      <c r="AA44" s="155">
        <f>IF($W44="",0,IF($W44&gt;=100%,เงื่อนไข!$H$4,IF($W44&gt;=80%,เงื่อนไข!$G$4,IF($W44&gt;=50%,เงื่อนไข!$F$4,IF($W44&lt;50%,เงื่อนไข!$E$4)))))</f>
        <v>0</v>
      </c>
      <c r="AB44" s="186">
        <f t="shared" si="17"/>
        <v>0</v>
      </c>
      <c r="AC44" s="146">
        <f t="shared" si="18"/>
        <v>0</v>
      </c>
      <c r="AD44" s="182">
        <f>IF(AB44=0,0,AB44/$R44*เงื่อนไข!$B$4)</f>
        <v>0</v>
      </c>
      <c r="AE44" s="188">
        <f t="shared" si="19"/>
        <v>0</v>
      </c>
      <c r="AF44" s="182">
        <f>SUMIF(วันทำงาน!$F$67:$F$157,$B44,วันทำงาน!$J$67:$J$157)</f>
        <v>0</v>
      </c>
      <c r="AG44" s="190">
        <f>IF((AND($W44&gt;=100%,$W44&lt;&gt;"")),เงื่อนไข!$F$8*Y44/$V44,0)</f>
        <v>0</v>
      </c>
      <c r="AH44" s="188">
        <f>SUM(วันทำงาน!AR44:AT44,วันทำงาน!AV44:AX44)</f>
        <v>0</v>
      </c>
      <c r="AI44" s="155"/>
      <c r="AJ44" s="155">
        <f>IF($W44="",0,IF($W44&gt;=100%,เงื่อนไข!$L$4,IF($W44&gt;=80%,เงื่อนไข!$K$4,IF($W44&gt;=50%,เงื่อนไข!$J$4,IF($W44&lt;50%,เงื่อนไข!$I$4)))))</f>
        <v>0</v>
      </c>
      <c r="AK44" s="186">
        <f t="shared" si="20"/>
        <v>0</v>
      </c>
      <c r="AL44" s="182">
        <f t="shared" si="21"/>
        <v>0</v>
      </c>
      <c r="AM44" s="182">
        <f>IF(AK44=0,0,AK44/$R44*เงื่อนไข!$B$4)</f>
        <v>0</v>
      </c>
      <c r="AN44" s="188">
        <f t="shared" si="22"/>
        <v>0</v>
      </c>
      <c r="AO44" s="182">
        <f>SUMIF(วันทำงาน!$F$67:$F$157,$B44,วันทำงาน!$K$67:$K$157)</f>
        <v>0</v>
      </c>
      <c r="AP44" s="190">
        <f>IF((AND($W44&gt;=100%,$W44&lt;&gt;"")),เงื่อนไข!$F$8*AH44/$V44,0)</f>
        <v>0</v>
      </c>
      <c r="AQ44" s="193">
        <f>วันทำงาน!AU44</f>
        <v>0</v>
      </c>
      <c r="AR44" s="155"/>
      <c r="AS44" s="155">
        <f>IF(W44="",0,IF($W44&gt;=100%,เงื่อนไข!$P$4,IF($W44&gt;=80%,เงื่อนไข!$O$4,IF($W44&gt;=50%,เงื่อนไข!$N$4,IF($W44&lt;50%,เงื่อนไข!$M$4)))))</f>
        <v>0</v>
      </c>
      <c r="AT44" s="186">
        <f t="shared" si="23"/>
        <v>0</v>
      </c>
      <c r="AU44" s="182">
        <f t="shared" si="24"/>
        <v>0</v>
      </c>
      <c r="AV44" s="182">
        <f>IF(AT44=0,0,AT44/$R44*เงื่อนไข!$B$4)</f>
        <v>0</v>
      </c>
      <c r="AW44" s="188">
        <f t="shared" si="25"/>
        <v>0</v>
      </c>
      <c r="AX44" s="182">
        <f>SUMIF(วันทำงาน!$F$67:$F$157,$B44,วันทำงาน!$L$67:$L$157)</f>
        <v>0</v>
      </c>
      <c r="AY44" s="190">
        <f>IF((AND($W44&gt;=100%,$W44&lt;&gt;"")),เงื่อนไข!$F$8*AQ44/$V44,0)</f>
        <v>0</v>
      </c>
    </row>
    <row r="45" spans="1:51" s="6" customFormat="1" x14ac:dyDescent="0.25">
      <c r="A45" s="129" t="str">
        <f>IF(วันทำงาน!A45&lt;&gt;"",วันทำงาน!A45,"")</f>
        <v/>
      </c>
      <c r="B45" s="129" t="str">
        <f>IF(วันทำงาน!B45&lt;&gt;"",วันทำงาน!B45,"")</f>
        <v/>
      </c>
      <c r="C45" s="129"/>
      <c r="D45" s="129" t="str">
        <f>IF(วันทำงาน!C45&lt;&gt;"",วันทำงาน!C45,"")</f>
        <v/>
      </c>
      <c r="E45" s="130" t="str">
        <f>IF(วันทำงาน!D45&lt;&gt;"",วันทำงาน!D45,"")</f>
        <v/>
      </c>
      <c r="F45" s="93" t="str">
        <f>IF(วันทำงาน!E45&lt;&gt;"",วันทำงาน!E45,"")</f>
        <v/>
      </c>
      <c r="G45" s="129" t="str">
        <f>IF(วันทำงาน!F45&lt;&gt;"",วันทำงาน!F45,"")</f>
        <v/>
      </c>
      <c r="H45" s="141" t="str">
        <f>IF(F45="Salesman",วันทำงาน!G45,"")</f>
        <v/>
      </c>
      <c r="I45" s="146" t="str">
        <f>IF($H45="","",AB45/$R45*(100%-เงื่อนไข!$B$4))</f>
        <v/>
      </c>
      <c r="J45" s="146" t="str">
        <f>IF($H45="","",AK45/$R45*(100%-เงื่อนไข!$B$4))</f>
        <v/>
      </c>
      <c r="K45" s="146" t="str">
        <f>IF($H45="","",AT45/$R45*(100%-เงื่อนไข!$B$4))</f>
        <v/>
      </c>
      <c r="L45" s="146" t="str">
        <f t="shared" si="12"/>
        <v/>
      </c>
      <c r="M45" s="147" t="str">
        <f>IF((OR(วันทำงาน!H45="",$F$1="")),"",IF(F45="Salesman",วันทำงาน!H45,""))</f>
        <v/>
      </c>
      <c r="N45" s="115">
        <f>IF($M45="",0,IF($X45="P",Y45*เงื่อนไข!$C$5,0))</f>
        <v>0</v>
      </c>
      <c r="O45" s="115">
        <f>IF($M45="",0,IF($X45="P",AH45*เงื่อนไข!$C$5,0))</f>
        <v>0</v>
      </c>
      <c r="P45" s="146">
        <f>IF($M45="",0,IF($X45="P",AQ45*เงื่อนไข!$C$5,0))</f>
        <v>0</v>
      </c>
      <c r="Q45" s="146">
        <f t="shared" si="13"/>
        <v>0</v>
      </c>
      <c r="R45" s="129" t="str">
        <f>IF(วันทำงาน!J45&lt;&gt;"",วันทำงาน!J45,"")</f>
        <v/>
      </c>
      <c r="S45" s="129">
        <f>IF(วันทำงาน!K45&lt;&gt;"",วันทำงาน!K45,"")</f>
        <v>0</v>
      </c>
      <c r="T45" s="162" t="str">
        <f>IF(วันทำงาน!AZ45&lt;&gt;"",IF(วันทำงาน!AZ45&gt;S45,S45,วันทำงาน!AZ45),"")</f>
        <v/>
      </c>
      <c r="U45" s="110" t="str">
        <f>IF(A45="","",_xlfn.IFNA(VLOOKUP($F45,เงื่อนไข!$A$4:$P$7,3,0),0))</f>
        <v/>
      </c>
      <c r="V45" s="110">
        <f t="shared" si="14"/>
        <v>0</v>
      </c>
      <c r="W45" s="109" t="str">
        <f t="shared" si="15"/>
        <v/>
      </c>
      <c r="X45" s="196" t="str">
        <f t="shared" si="16"/>
        <v/>
      </c>
      <c r="Y45" s="193">
        <f>วันทำงาน!AQ45</f>
        <v>0</v>
      </c>
      <c r="Z45" s="155"/>
      <c r="AA45" s="155">
        <f>IF($W45="",0,IF($W45&gt;=100%,เงื่อนไข!$H$4,IF($W45&gt;=80%,เงื่อนไข!$G$4,IF($W45&gt;=50%,เงื่อนไข!$F$4,IF($W45&lt;50%,เงื่อนไข!$E$4)))))</f>
        <v>0</v>
      </c>
      <c r="AB45" s="186">
        <f t="shared" si="17"/>
        <v>0</v>
      </c>
      <c r="AC45" s="146">
        <f t="shared" si="18"/>
        <v>0</v>
      </c>
      <c r="AD45" s="182">
        <f>IF(AB45=0,0,AB45/$R45*เงื่อนไข!$B$4)</f>
        <v>0</v>
      </c>
      <c r="AE45" s="188">
        <f t="shared" si="19"/>
        <v>0</v>
      </c>
      <c r="AF45" s="182">
        <f>SUMIF(วันทำงาน!$F$67:$F$157,$B45,วันทำงาน!$J$67:$J$157)</f>
        <v>0</v>
      </c>
      <c r="AG45" s="190">
        <f>IF((AND($W45&gt;=100%,$W45&lt;&gt;"")),เงื่อนไข!$F$8*Y45/$V45,0)</f>
        <v>0</v>
      </c>
      <c r="AH45" s="188">
        <f>SUM(วันทำงาน!AR45:AT45,วันทำงาน!AV45:AX45)</f>
        <v>0</v>
      </c>
      <c r="AI45" s="155"/>
      <c r="AJ45" s="155">
        <f>IF($W45="",0,IF($W45&gt;=100%,เงื่อนไข!$L$4,IF($W45&gt;=80%,เงื่อนไข!$K$4,IF($W45&gt;=50%,เงื่อนไข!$J$4,IF($W45&lt;50%,เงื่อนไข!$I$4)))))</f>
        <v>0</v>
      </c>
      <c r="AK45" s="186">
        <f t="shared" si="20"/>
        <v>0</v>
      </c>
      <c r="AL45" s="182">
        <f t="shared" si="21"/>
        <v>0</v>
      </c>
      <c r="AM45" s="182">
        <f>IF(AK45=0,0,AK45/$R45*เงื่อนไข!$B$4)</f>
        <v>0</v>
      </c>
      <c r="AN45" s="188">
        <f t="shared" si="22"/>
        <v>0</v>
      </c>
      <c r="AO45" s="182">
        <f>SUMIF(วันทำงาน!$F$67:$F$157,$B45,วันทำงาน!$K$67:$K$157)</f>
        <v>0</v>
      </c>
      <c r="AP45" s="190">
        <f>IF((AND($W45&gt;=100%,$W45&lt;&gt;"")),เงื่อนไข!$F$8*AH45/$V45,0)</f>
        <v>0</v>
      </c>
      <c r="AQ45" s="193">
        <f>วันทำงาน!AU45</f>
        <v>0</v>
      </c>
      <c r="AR45" s="155"/>
      <c r="AS45" s="155">
        <f>IF(W45="",0,IF($W45&gt;=100%,เงื่อนไข!$P$4,IF($W45&gt;=80%,เงื่อนไข!$O$4,IF($W45&gt;=50%,เงื่อนไข!$N$4,IF($W45&lt;50%,เงื่อนไข!$M$4)))))</f>
        <v>0</v>
      </c>
      <c r="AT45" s="186">
        <f t="shared" si="23"/>
        <v>0</v>
      </c>
      <c r="AU45" s="182">
        <f t="shared" si="24"/>
        <v>0</v>
      </c>
      <c r="AV45" s="182">
        <f>IF(AT45=0,0,AT45/$R45*เงื่อนไข!$B$4)</f>
        <v>0</v>
      </c>
      <c r="AW45" s="188">
        <f t="shared" si="25"/>
        <v>0</v>
      </c>
      <c r="AX45" s="182">
        <f>SUMIF(วันทำงาน!$F$67:$F$157,$B45,วันทำงาน!$L$67:$L$157)</f>
        <v>0</v>
      </c>
      <c r="AY45" s="190">
        <f>IF((AND($W45&gt;=100%,$W45&lt;&gt;"")),เงื่อนไข!$F$8*AQ45/$V45,0)</f>
        <v>0</v>
      </c>
    </row>
    <row r="46" spans="1:51" s="6" customFormat="1" x14ac:dyDescent="0.25">
      <c r="A46" s="129" t="str">
        <f>IF(วันทำงาน!A46&lt;&gt;"",วันทำงาน!A46,"")</f>
        <v/>
      </c>
      <c r="B46" s="129" t="str">
        <f>IF(วันทำงาน!B46&lt;&gt;"",วันทำงาน!B46,"")</f>
        <v/>
      </c>
      <c r="C46" s="129"/>
      <c r="D46" s="129" t="str">
        <f>IF(วันทำงาน!C46&lt;&gt;"",วันทำงาน!C46,"")</f>
        <v/>
      </c>
      <c r="E46" s="130" t="str">
        <f>IF(วันทำงาน!D46&lt;&gt;"",วันทำงาน!D46,"")</f>
        <v/>
      </c>
      <c r="F46" s="93" t="str">
        <f>IF(วันทำงาน!E46&lt;&gt;"",วันทำงาน!E46,"")</f>
        <v/>
      </c>
      <c r="G46" s="129" t="str">
        <f>IF(วันทำงาน!F46&lt;&gt;"",วันทำงาน!F46,"")</f>
        <v/>
      </c>
      <c r="H46" s="141" t="str">
        <f>IF(F46="Salesman",วันทำงาน!G46,"")</f>
        <v/>
      </c>
      <c r="I46" s="146" t="str">
        <f>IF($H46="","",AB46/$R46*(100%-เงื่อนไข!$B$4))</f>
        <v/>
      </c>
      <c r="J46" s="146" t="str">
        <f>IF($H46="","",AK46/$R46*(100%-เงื่อนไข!$B$4))</f>
        <v/>
      </c>
      <c r="K46" s="146" t="str">
        <f>IF($H46="","",AT46/$R46*(100%-เงื่อนไข!$B$4))</f>
        <v/>
      </c>
      <c r="L46" s="146" t="str">
        <f t="shared" si="12"/>
        <v/>
      </c>
      <c r="M46" s="147" t="str">
        <f>IF((OR(วันทำงาน!H46="",$F$1="")),"",IF(F46="Salesman",วันทำงาน!H46,""))</f>
        <v/>
      </c>
      <c r="N46" s="115">
        <f>IF($M46="",0,IF($X46="P",Y46*เงื่อนไข!$C$5,0))</f>
        <v>0</v>
      </c>
      <c r="O46" s="115">
        <f>IF($M46="",0,IF($X46="P",AH46*เงื่อนไข!$C$5,0))</f>
        <v>0</v>
      </c>
      <c r="P46" s="146">
        <f>IF($M46="",0,IF($X46="P",AQ46*เงื่อนไข!$C$5,0))</f>
        <v>0</v>
      </c>
      <c r="Q46" s="146">
        <f t="shared" si="13"/>
        <v>0</v>
      </c>
      <c r="R46" s="129" t="str">
        <f>IF(วันทำงาน!J46&lt;&gt;"",วันทำงาน!J46,"")</f>
        <v/>
      </c>
      <c r="S46" s="129">
        <f>IF(วันทำงาน!K46&lt;&gt;"",วันทำงาน!K46,"")</f>
        <v>0</v>
      </c>
      <c r="T46" s="162" t="str">
        <f>IF(วันทำงาน!AZ46&lt;&gt;"",IF(วันทำงาน!AZ46&gt;S46,S46,วันทำงาน!AZ46),"")</f>
        <v/>
      </c>
      <c r="U46" s="110" t="str">
        <f>IF(A46="","",_xlfn.IFNA(VLOOKUP($F46,เงื่อนไข!$A$4:$P$7,3,0),0))</f>
        <v/>
      </c>
      <c r="V46" s="110">
        <f t="shared" si="14"/>
        <v>0</v>
      </c>
      <c r="W46" s="109" t="str">
        <f t="shared" si="15"/>
        <v/>
      </c>
      <c r="X46" s="196" t="str">
        <f t="shared" si="16"/>
        <v/>
      </c>
      <c r="Y46" s="193">
        <f>วันทำงาน!AQ46</f>
        <v>0</v>
      </c>
      <c r="Z46" s="155"/>
      <c r="AA46" s="155">
        <f>IF($W46="",0,IF($W46&gt;=100%,เงื่อนไข!$H$4,IF($W46&gt;=80%,เงื่อนไข!$G$4,IF($W46&gt;=50%,เงื่อนไข!$F$4,IF($W46&lt;50%,เงื่อนไข!$E$4)))))</f>
        <v>0</v>
      </c>
      <c r="AB46" s="186">
        <f t="shared" si="17"/>
        <v>0</v>
      </c>
      <c r="AC46" s="146">
        <f t="shared" si="18"/>
        <v>0</v>
      </c>
      <c r="AD46" s="182">
        <f>IF(AB46=0,0,AB46/$R46*เงื่อนไข!$B$4)</f>
        <v>0</v>
      </c>
      <c r="AE46" s="188">
        <f t="shared" si="19"/>
        <v>0</v>
      </c>
      <c r="AF46" s="182">
        <f>SUMIF(วันทำงาน!$F$67:$F$157,$B46,วันทำงาน!$J$67:$J$157)</f>
        <v>0</v>
      </c>
      <c r="AG46" s="190">
        <f>IF((AND($W46&gt;=100%,$W46&lt;&gt;"")),เงื่อนไข!$F$8*Y46/$V46,0)</f>
        <v>0</v>
      </c>
      <c r="AH46" s="188">
        <f>SUM(วันทำงาน!AR46:AT46,วันทำงาน!AV46:AX46)</f>
        <v>0</v>
      </c>
      <c r="AI46" s="155"/>
      <c r="AJ46" s="155">
        <f>IF($W46="",0,IF($W46&gt;=100%,เงื่อนไข!$L$4,IF($W46&gt;=80%,เงื่อนไข!$K$4,IF($W46&gt;=50%,เงื่อนไข!$J$4,IF($W46&lt;50%,เงื่อนไข!$I$4)))))</f>
        <v>0</v>
      </c>
      <c r="AK46" s="186">
        <f t="shared" si="20"/>
        <v>0</v>
      </c>
      <c r="AL46" s="182">
        <f t="shared" si="21"/>
        <v>0</v>
      </c>
      <c r="AM46" s="182">
        <f>IF(AK46=0,0,AK46/$R46*เงื่อนไข!$B$4)</f>
        <v>0</v>
      </c>
      <c r="AN46" s="188">
        <f t="shared" si="22"/>
        <v>0</v>
      </c>
      <c r="AO46" s="182">
        <f>SUMIF(วันทำงาน!$F$67:$F$157,$B46,วันทำงาน!$K$67:$K$157)</f>
        <v>0</v>
      </c>
      <c r="AP46" s="190">
        <f>IF((AND($W46&gt;=100%,$W46&lt;&gt;"")),เงื่อนไข!$F$8*AH46/$V46,0)</f>
        <v>0</v>
      </c>
      <c r="AQ46" s="193">
        <f>วันทำงาน!AU46</f>
        <v>0</v>
      </c>
      <c r="AR46" s="155"/>
      <c r="AS46" s="155">
        <f>IF(W46="",0,IF($W46&gt;=100%,เงื่อนไข!$P$4,IF($W46&gt;=80%,เงื่อนไข!$O$4,IF($W46&gt;=50%,เงื่อนไข!$N$4,IF($W46&lt;50%,เงื่อนไข!$M$4)))))</f>
        <v>0</v>
      </c>
      <c r="AT46" s="186">
        <f t="shared" si="23"/>
        <v>0</v>
      </c>
      <c r="AU46" s="182">
        <f t="shared" si="24"/>
        <v>0</v>
      </c>
      <c r="AV46" s="182">
        <f>IF(AT46=0,0,AT46/$R46*เงื่อนไข!$B$4)</f>
        <v>0</v>
      </c>
      <c r="AW46" s="188">
        <f t="shared" si="25"/>
        <v>0</v>
      </c>
      <c r="AX46" s="182">
        <f>SUMIF(วันทำงาน!$F$67:$F$157,$B46,วันทำงาน!$L$67:$L$157)</f>
        <v>0</v>
      </c>
      <c r="AY46" s="190">
        <f>IF((AND($W46&gt;=100%,$W46&lt;&gt;"")),เงื่อนไข!$F$8*AQ46/$V46,0)</f>
        <v>0</v>
      </c>
    </row>
    <row r="47" spans="1:51" s="6" customFormat="1" x14ac:dyDescent="0.25">
      <c r="A47" s="129" t="str">
        <f>IF(วันทำงาน!A47&lt;&gt;"",วันทำงาน!A47,"")</f>
        <v/>
      </c>
      <c r="B47" s="129" t="str">
        <f>IF(วันทำงาน!B47&lt;&gt;"",วันทำงาน!B47,"")</f>
        <v/>
      </c>
      <c r="C47" s="129"/>
      <c r="D47" s="129" t="str">
        <f>IF(วันทำงาน!C47&lt;&gt;"",วันทำงาน!C47,"")</f>
        <v/>
      </c>
      <c r="E47" s="130" t="str">
        <f>IF(วันทำงาน!D47&lt;&gt;"",วันทำงาน!D47,"")</f>
        <v/>
      </c>
      <c r="F47" s="93" t="str">
        <f>IF(วันทำงาน!E47&lt;&gt;"",วันทำงาน!E47,"")</f>
        <v/>
      </c>
      <c r="G47" s="129" t="str">
        <f>IF(วันทำงาน!F47&lt;&gt;"",วันทำงาน!F47,"")</f>
        <v/>
      </c>
      <c r="H47" s="141" t="str">
        <f>IF(F47="Salesman",วันทำงาน!G47,"")</f>
        <v/>
      </c>
      <c r="I47" s="146" t="str">
        <f>IF($H47="","",AB47/$R47*(100%-เงื่อนไข!$B$4))</f>
        <v/>
      </c>
      <c r="J47" s="146" t="str">
        <f>IF($H47="","",AK47/$R47*(100%-เงื่อนไข!$B$4))</f>
        <v/>
      </c>
      <c r="K47" s="146" t="str">
        <f>IF($H47="","",AT47/$R47*(100%-เงื่อนไข!$B$4))</f>
        <v/>
      </c>
      <c r="L47" s="146" t="str">
        <f t="shared" si="12"/>
        <v/>
      </c>
      <c r="M47" s="147" t="str">
        <f>IF((OR(วันทำงาน!H47="",$F$1="")),"",IF(F47="Salesman",วันทำงาน!H47,""))</f>
        <v/>
      </c>
      <c r="N47" s="115">
        <f>IF($M47="",0,IF($X47="P",Y47*เงื่อนไข!$C$5,0))</f>
        <v>0</v>
      </c>
      <c r="O47" s="115">
        <f>IF($M47="",0,IF($X47="P",AH47*เงื่อนไข!$C$5,0))</f>
        <v>0</v>
      </c>
      <c r="P47" s="146">
        <f>IF($M47="",0,IF($X47="P",AQ47*เงื่อนไข!$C$5,0))</f>
        <v>0</v>
      </c>
      <c r="Q47" s="146">
        <f t="shared" si="13"/>
        <v>0</v>
      </c>
      <c r="R47" s="129" t="str">
        <f>IF(วันทำงาน!J47&lt;&gt;"",วันทำงาน!J47,"")</f>
        <v/>
      </c>
      <c r="S47" s="129">
        <f>IF(วันทำงาน!K47&lt;&gt;"",วันทำงาน!K47,"")</f>
        <v>0</v>
      </c>
      <c r="T47" s="162" t="str">
        <f>IF(วันทำงาน!AZ47&lt;&gt;"",IF(วันทำงาน!AZ47&gt;S47,S47,วันทำงาน!AZ47),"")</f>
        <v/>
      </c>
      <c r="U47" s="110" t="str">
        <f>IF(A47="","",_xlfn.IFNA(VLOOKUP($F47,เงื่อนไข!$A$4:$P$7,3,0),0))</f>
        <v/>
      </c>
      <c r="V47" s="110">
        <f t="shared" si="14"/>
        <v>0</v>
      </c>
      <c r="W47" s="109" t="str">
        <f t="shared" si="15"/>
        <v/>
      </c>
      <c r="X47" s="196" t="str">
        <f t="shared" si="16"/>
        <v/>
      </c>
      <c r="Y47" s="193">
        <f>วันทำงาน!AQ47</f>
        <v>0</v>
      </c>
      <c r="Z47" s="155"/>
      <c r="AA47" s="155">
        <f>IF($W47="",0,IF($W47&gt;=100%,เงื่อนไข!$H$4,IF($W47&gt;=80%,เงื่อนไข!$G$4,IF($W47&gt;=50%,เงื่อนไข!$F$4,IF($W47&lt;50%,เงื่อนไข!$E$4)))))</f>
        <v>0</v>
      </c>
      <c r="AB47" s="186">
        <f t="shared" si="17"/>
        <v>0</v>
      </c>
      <c r="AC47" s="146">
        <f t="shared" si="18"/>
        <v>0</v>
      </c>
      <c r="AD47" s="182">
        <f>IF(AB47=0,0,AB47/$R47*เงื่อนไข!$B$4)</f>
        <v>0</v>
      </c>
      <c r="AE47" s="188">
        <f t="shared" si="19"/>
        <v>0</v>
      </c>
      <c r="AF47" s="182">
        <f>SUMIF(วันทำงาน!$F$67:$F$157,$B47,วันทำงาน!$J$67:$J$157)</f>
        <v>0</v>
      </c>
      <c r="AG47" s="190">
        <f>IF((AND($W47&gt;=100%,$W47&lt;&gt;"")),เงื่อนไข!$F$8*Y47/$V47,0)</f>
        <v>0</v>
      </c>
      <c r="AH47" s="188">
        <f>SUM(วันทำงาน!AR47:AT47,วันทำงาน!AV47:AX47)</f>
        <v>0</v>
      </c>
      <c r="AI47" s="155"/>
      <c r="AJ47" s="155">
        <f>IF($W47="",0,IF($W47&gt;=100%,เงื่อนไข!$L$4,IF($W47&gt;=80%,เงื่อนไข!$K$4,IF($W47&gt;=50%,เงื่อนไข!$J$4,IF($W47&lt;50%,เงื่อนไข!$I$4)))))</f>
        <v>0</v>
      </c>
      <c r="AK47" s="186">
        <f t="shared" si="20"/>
        <v>0</v>
      </c>
      <c r="AL47" s="182">
        <f t="shared" si="21"/>
        <v>0</v>
      </c>
      <c r="AM47" s="182">
        <f>IF(AK47=0,0,AK47/$R47*เงื่อนไข!$B$4)</f>
        <v>0</v>
      </c>
      <c r="AN47" s="188">
        <f t="shared" si="22"/>
        <v>0</v>
      </c>
      <c r="AO47" s="182">
        <f>SUMIF(วันทำงาน!$F$67:$F$157,$B47,วันทำงาน!$K$67:$K$157)</f>
        <v>0</v>
      </c>
      <c r="AP47" s="190">
        <f>IF((AND($W47&gt;=100%,$W47&lt;&gt;"")),เงื่อนไข!$F$8*AH47/$V47,0)</f>
        <v>0</v>
      </c>
      <c r="AQ47" s="193">
        <f>วันทำงาน!AU47</f>
        <v>0</v>
      </c>
      <c r="AR47" s="155"/>
      <c r="AS47" s="155">
        <f>IF(W47="",0,IF($W47&gt;=100%,เงื่อนไข!$P$4,IF($W47&gt;=80%,เงื่อนไข!$O$4,IF($W47&gt;=50%,เงื่อนไข!$N$4,IF($W47&lt;50%,เงื่อนไข!$M$4)))))</f>
        <v>0</v>
      </c>
      <c r="AT47" s="186">
        <f t="shared" si="23"/>
        <v>0</v>
      </c>
      <c r="AU47" s="182">
        <f t="shared" si="24"/>
        <v>0</v>
      </c>
      <c r="AV47" s="182">
        <f>IF(AT47=0,0,AT47/$R47*เงื่อนไข!$B$4)</f>
        <v>0</v>
      </c>
      <c r="AW47" s="188">
        <f t="shared" si="25"/>
        <v>0</v>
      </c>
      <c r="AX47" s="182">
        <f>SUMIF(วันทำงาน!$F$67:$F$157,$B47,วันทำงาน!$L$67:$L$157)</f>
        <v>0</v>
      </c>
      <c r="AY47" s="190">
        <f>IF((AND($W47&gt;=100%,$W47&lt;&gt;"")),เงื่อนไข!$F$8*AQ47/$V47,0)</f>
        <v>0</v>
      </c>
    </row>
    <row r="48" spans="1:51" s="6" customFormat="1" x14ac:dyDescent="0.25">
      <c r="A48" s="129" t="str">
        <f>IF(วันทำงาน!A48&lt;&gt;"",วันทำงาน!A48,"")</f>
        <v/>
      </c>
      <c r="B48" s="129" t="str">
        <f>IF(วันทำงาน!B48&lt;&gt;"",วันทำงาน!B48,"")</f>
        <v/>
      </c>
      <c r="C48" s="129"/>
      <c r="D48" s="129" t="str">
        <f>IF(วันทำงาน!C48&lt;&gt;"",วันทำงาน!C48,"")</f>
        <v/>
      </c>
      <c r="E48" s="130" t="str">
        <f>IF(วันทำงาน!D48&lt;&gt;"",วันทำงาน!D48,"")</f>
        <v/>
      </c>
      <c r="F48" s="93" t="str">
        <f>IF(วันทำงาน!E48&lt;&gt;"",วันทำงาน!E48,"")</f>
        <v/>
      </c>
      <c r="G48" s="129" t="str">
        <f>IF(วันทำงาน!F48&lt;&gt;"",วันทำงาน!F48,"")</f>
        <v/>
      </c>
      <c r="H48" s="141" t="str">
        <f>IF(F48="Salesman",วันทำงาน!G48,"")</f>
        <v/>
      </c>
      <c r="I48" s="146" t="str">
        <f>IF($H48="","",AB48/$R48*(100%-เงื่อนไข!$B$4))</f>
        <v/>
      </c>
      <c r="J48" s="146" t="str">
        <f>IF($H48="","",AK48/$R48*(100%-เงื่อนไข!$B$4))</f>
        <v/>
      </c>
      <c r="K48" s="146" t="str">
        <f>IF($H48="","",AT48/$R48*(100%-เงื่อนไข!$B$4))</f>
        <v/>
      </c>
      <c r="L48" s="146" t="str">
        <f t="shared" si="12"/>
        <v/>
      </c>
      <c r="M48" s="147" t="str">
        <f>IF((OR(วันทำงาน!H48="",$F$1="")),"",IF(F48="Salesman",วันทำงาน!H48,""))</f>
        <v/>
      </c>
      <c r="N48" s="115">
        <f>IF($M48="",0,IF($X48="P",Y48*เงื่อนไข!$C$5,0))</f>
        <v>0</v>
      </c>
      <c r="O48" s="115">
        <f>IF($M48="",0,IF($X48="P",AH48*เงื่อนไข!$C$5,0))</f>
        <v>0</v>
      </c>
      <c r="P48" s="146">
        <f>IF($M48="",0,IF($X48="P",AQ48*เงื่อนไข!$C$5,0))</f>
        <v>0</v>
      </c>
      <c r="Q48" s="146">
        <f t="shared" si="13"/>
        <v>0</v>
      </c>
      <c r="R48" s="129" t="str">
        <f>IF(วันทำงาน!J48&lt;&gt;"",วันทำงาน!J48,"")</f>
        <v/>
      </c>
      <c r="S48" s="129">
        <f>IF(วันทำงาน!K48&lt;&gt;"",วันทำงาน!K48,"")</f>
        <v>0</v>
      </c>
      <c r="T48" s="162" t="str">
        <f>IF(วันทำงาน!AZ48&lt;&gt;"",IF(วันทำงาน!AZ48&gt;S48,S48,วันทำงาน!AZ48),"")</f>
        <v/>
      </c>
      <c r="U48" s="110" t="str">
        <f>IF(A48="","",_xlfn.IFNA(VLOOKUP($F48,เงื่อนไข!$A$4:$P$7,3,0),0))</f>
        <v/>
      </c>
      <c r="V48" s="110">
        <f t="shared" si="14"/>
        <v>0</v>
      </c>
      <c r="W48" s="109" t="str">
        <f t="shared" si="15"/>
        <v/>
      </c>
      <c r="X48" s="196" t="str">
        <f t="shared" si="16"/>
        <v/>
      </c>
      <c r="Y48" s="193">
        <f>วันทำงาน!AQ48</f>
        <v>0</v>
      </c>
      <c r="Z48" s="155"/>
      <c r="AA48" s="155">
        <f>IF($W48="",0,IF($W48&gt;=100%,เงื่อนไข!$H$4,IF($W48&gt;=80%,เงื่อนไข!$G$4,IF($W48&gt;=50%,เงื่อนไข!$F$4,IF($W48&lt;50%,เงื่อนไข!$E$4)))))</f>
        <v>0</v>
      </c>
      <c r="AB48" s="186">
        <f t="shared" si="17"/>
        <v>0</v>
      </c>
      <c r="AC48" s="146">
        <f t="shared" si="18"/>
        <v>0</v>
      </c>
      <c r="AD48" s="182">
        <f>IF(AB48=0,0,AB48/$R48*เงื่อนไข!$B$4)</f>
        <v>0</v>
      </c>
      <c r="AE48" s="188">
        <f t="shared" si="19"/>
        <v>0</v>
      </c>
      <c r="AF48" s="182">
        <f>SUMIF(วันทำงาน!$F$67:$F$157,$B48,วันทำงาน!$J$67:$J$157)</f>
        <v>0</v>
      </c>
      <c r="AG48" s="190">
        <f>IF((AND($W48&gt;=100%,$W48&lt;&gt;"")),เงื่อนไข!$F$8*Y48/$V48,0)</f>
        <v>0</v>
      </c>
      <c r="AH48" s="188">
        <f>SUM(วันทำงาน!AR48:AT48,วันทำงาน!AV48:AX48)</f>
        <v>0</v>
      </c>
      <c r="AI48" s="155"/>
      <c r="AJ48" s="155">
        <f>IF($W48="",0,IF($W48&gt;=100%,เงื่อนไข!$L$4,IF($W48&gt;=80%,เงื่อนไข!$K$4,IF($W48&gt;=50%,เงื่อนไข!$J$4,IF($W48&lt;50%,เงื่อนไข!$I$4)))))</f>
        <v>0</v>
      </c>
      <c r="AK48" s="186">
        <f t="shared" si="20"/>
        <v>0</v>
      </c>
      <c r="AL48" s="182">
        <f t="shared" si="21"/>
        <v>0</v>
      </c>
      <c r="AM48" s="182">
        <f>IF(AK48=0,0,AK48/$R48*เงื่อนไข!$B$4)</f>
        <v>0</v>
      </c>
      <c r="AN48" s="188">
        <f t="shared" si="22"/>
        <v>0</v>
      </c>
      <c r="AO48" s="182">
        <f>SUMIF(วันทำงาน!$F$67:$F$157,$B48,วันทำงาน!$K$67:$K$157)</f>
        <v>0</v>
      </c>
      <c r="AP48" s="190">
        <f>IF((AND($W48&gt;=100%,$W48&lt;&gt;"")),เงื่อนไข!$F$8*AH48/$V48,0)</f>
        <v>0</v>
      </c>
      <c r="AQ48" s="193">
        <f>วันทำงาน!AU48</f>
        <v>0</v>
      </c>
      <c r="AR48" s="155"/>
      <c r="AS48" s="155">
        <f>IF(W48="",0,IF($W48&gt;=100%,เงื่อนไข!$P$4,IF($W48&gt;=80%,เงื่อนไข!$O$4,IF($W48&gt;=50%,เงื่อนไข!$N$4,IF($W48&lt;50%,เงื่อนไข!$M$4)))))</f>
        <v>0</v>
      </c>
      <c r="AT48" s="186">
        <f t="shared" si="23"/>
        <v>0</v>
      </c>
      <c r="AU48" s="182">
        <f t="shared" si="24"/>
        <v>0</v>
      </c>
      <c r="AV48" s="182">
        <f>IF(AT48=0,0,AT48/$R48*เงื่อนไข!$B$4)</f>
        <v>0</v>
      </c>
      <c r="AW48" s="188">
        <f t="shared" si="25"/>
        <v>0</v>
      </c>
      <c r="AX48" s="182">
        <f>SUMIF(วันทำงาน!$F$67:$F$157,$B48,วันทำงาน!$L$67:$L$157)</f>
        <v>0</v>
      </c>
      <c r="AY48" s="190">
        <f>IF((AND($W48&gt;=100%,$W48&lt;&gt;"")),เงื่อนไข!$F$8*AQ48/$V48,0)</f>
        <v>0</v>
      </c>
    </row>
    <row r="49" spans="1:51" s="6" customFormat="1" x14ac:dyDescent="0.25">
      <c r="A49" s="129" t="str">
        <f>IF(วันทำงาน!A49&lt;&gt;"",วันทำงาน!A49,"")</f>
        <v/>
      </c>
      <c r="B49" s="129" t="str">
        <f>IF(วันทำงาน!B47&lt;&gt;"",วันทำงาน!B47,"")</f>
        <v/>
      </c>
      <c r="C49" s="129"/>
      <c r="D49" s="129" t="str">
        <f>IF(วันทำงาน!C47&lt;&gt;"",วันทำงาน!C47,"")</f>
        <v/>
      </c>
      <c r="E49" s="130" t="str">
        <f>IF(วันทำงาน!D47&lt;&gt;"",วันทำงาน!D47,"")</f>
        <v/>
      </c>
      <c r="F49" s="93" t="str">
        <f>IF(วันทำงาน!E47&lt;&gt;"",วันทำงาน!E47,"")</f>
        <v/>
      </c>
      <c r="G49" s="129" t="str">
        <f>IF(วันทำงาน!F47&lt;&gt;"",วันทำงาน!F47,"")</f>
        <v/>
      </c>
      <c r="H49" s="141" t="str">
        <f>IF(F49="Salesman",วันทำงาน!G49,"")</f>
        <v/>
      </c>
      <c r="I49" s="146" t="str">
        <f>IF($H49="","",AB49/$R49*(100%-เงื่อนไข!$B$4))</f>
        <v/>
      </c>
      <c r="J49" s="146" t="str">
        <f>IF($H49="","",AK49/$R49*(100%-เงื่อนไข!$B$4))</f>
        <v/>
      </c>
      <c r="K49" s="146" t="str">
        <f>IF($H49="","",AT49/$R49*(100%-เงื่อนไข!$B$4))</f>
        <v/>
      </c>
      <c r="L49" s="146" t="str">
        <f t="shared" si="12"/>
        <v/>
      </c>
      <c r="M49" s="147" t="str">
        <f>IF((OR(วันทำงาน!H49="",$F$1="")),"",IF(F49="Salesman",วันทำงาน!H49,""))</f>
        <v/>
      </c>
      <c r="N49" s="115">
        <f>IF($M49="",0,IF($X49="P",Y49*เงื่อนไข!$C$5,0))</f>
        <v>0</v>
      </c>
      <c r="O49" s="115">
        <f>IF($M49="",0,IF($X49="P",AH49*เงื่อนไข!$C$5,0))</f>
        <v>0</v>
      </c>
      <c r="P49" s="146">
        <f>IF($M49="",0,IF($X49="P",AQ49*เงื่อนไข!$C$5,0))</f>
        <v>0</v>
      </c>
      <c r="Q49" s="146">
        <f t="shared" si="13"/>
        <v>0</v>
      </c>
      <c r="R49" s="129" t="str">
        <f>IF(วันทำงาน!J47&lt;&gt;"",วันทำงาน!J47,"")</f>
        <v/>
      </c>
      <c r="S49" s="129">
        <f>IF(วันทำงาน!K47&lt;&gt;"",วันทำงาน!K47,"")</f>
        <v>0</v>
      </c>
      <c r="T49" s="162" t="str">
        <f>IF(วันทำงาน!AZ49&lt;&gt;"",IF(วันทำงาน!AZ49&gt;S49,S49,วันทำงาน!AZ49),"")</f>
        <v/>
      </c>
      <c r="U49" s="110" t="str">
        <f>IF(A49="","",_xlfn.IFNA(VLOOKUP($F49,เงื่อนไข!$A$4:$P$7,3,0),0))</f>
        <v/>
      </c>
      <c r="V49" s="110">
        <f t="shared" si="14"/>
        <v>0</v>
      </c>
      <c r="W49" s="109" t="str">
        <f t="shared" si="15"/>
        <v/>
      </c>
      <c r="X49" s="196" t="str">
        <f t="shared" si="16"/>
        <v/>
      </c>
      <c r="Y49" s="193">
        <f>วันทำงาน!AQ49</f>
        <v>0</v>
      </c>
      <c r="Z49" s="155"/>
      <c r="AA49" s="155">
        <f>IF($W49="",0,IF($W49&gt;=100%,เงื่อนไข!$H$4,IF($W49&gt;=80%,เงื่อนไข!$G$4,IF($W49&gt;=50%,เงื่อนไข!$F$4,IF($W49&lt;50%,เงื่อนไข!$E$4)))))</f>
        <v>0</v>
      </c>
      <c r="AB49" s="186">
        <f t="shared" si="17"/>
        <v>0</v>
      </c>
      <c r="AC49" s="146">
        <f t="shared" si="18"/>
        <v>0</v>
      </c>
      <c r="AD49" s="182">
        <f>IF(AB49=0,0,AB49/$R49*เงื่อนไข!$B$4)</f>
        <v>0</v>
      </c>
      <c r="AE49" s="188">
        <f t="shared" si="19"/>
        <v>0</v>
      </c>
      <c r="AF49" s="182">
        <f>SUMIF(วันทำงาน!$F$67:$F$157,$B49,วันทำงาน!$J$67:$J$157)</f>
        <v>0</v>
      </c>
      <c r="AG49" s="190">
        <f>IF((AND($W49&gt;=100%,$W49&lt;&gt;"")),เงื่อนไข!$F$8*Y49/$V49,0)</f>
        <v>0</v>
      </c>
      <c r="AH49" s="188">
        <f>SUM(วันทำงาน!AR49:AT49,วันทำงาน!AV49:AX49)</f>
        <v>0</v>
      </c>
      <c r="AI49" s="155"/>
      <c r="AJ49" s="155">
        <f>IF($W49="",0,IF($W49&gt;=100%,เงื่อนไข!$L$4,IF($W49&gt;=80%,เงื่อนไข!$K$4,IF($W49&gt;=50%,เงื่อนไข!$J$4,IF($W49&lt;50%,เงื่อนไข!$I$4)))))</f>
        <v>0</v>
      </c>
      <c r="AK49" s="186">
        <f t="shared" si="20"/>
        <v>0</v>
      </c>
      <c r="AL49" s="182">
        <f t="shared" si="21"/>
        <v>0</v>
      </c>
      <c r="AM49" s="182">
        <f>IF(AK49=0,0,AK49/$R49*เงื่อนไข!$B$4)</f>
        <v>0</v>
      </c>
      <c r="AN49" s="188">
        <f t="shared" si="22"/>
        <v>0</v>
      </c>
      <c r="AO49" s="182">
        <f>SUMIF(วันทำงาน!$F$67:$F$157,$B49,วันทำงาน!$K$67:$K$157)</f>
        <v>0</v>
      </c>
      <c r="AP49" s="190">
        <f>IF((AND($W49&gt;=100%,$W49&lt;&gt;"")),เงื่อนไข!$F$8*AH49/$V49,0)</f>
        <v>0</v>
      </c>
      <c r="AQ49" s="193">
        <f>วันทำงาน!AU49</f>
        <v>0</v>
      </c>
      <c r="AR49" s="155"/>
      <c r="AS49" s="155">
        <f>IF(W49="",0,IF($W49&gt;=100%,เงื่อนไข!$P$4,IF($W49&gt;=80%,เงื่อนไข!$O$4,IF($W49&gt;=50%,เงื่อนไข!$N$4,IF($W49&lt;50%,เงื่อนไข!$M$4)))))</f>
        <v>0</v>
      </c>
      <c r="AT49" s="186">
        <f t="shared" si="23"/>
        <v>0</v>
      </c>
      <c r="AU49" s="182">
        <f t="shared" si="24"/>
        <v>0</v>
      </c>
      <c r="AV49" s="182">
        <f>IF(AT49=0,0,AT49/$R49*เงื่อนไข!$B$4)</f>
        <v>0</v>
      </c>
      <c r="AW49" s="188">
        <f t="shared" si="25"/>
        <v>0</v>
      </c>
      <c r="AX49" s="182">
        <f>SUMIF(วันทำงาน!$F$67:$F$157,$B49,วันทำงาน!$L$67:$L$157)</f>
        <v>0</v>
      </c>
      <c r="AY49" s="190">
        <f>IF((AND($W49&gt;=100%,$W49&lt;&gt;"")),เงื่อนไข!$F$8*AQ49/$V49,0)</f>
        <v>0</v>
      </c>
    </row>
    <row r="50" spans="1:51" s="6" customFormat="1" x14ac:dyDescent="0.25">
      <c r="A50" s="129" t="str">
        <f>IF(วันทำงาน!A50&lt;&gt;"",วันทำงาน!A50,"")</f>
        <v/>
      </c>
      <c r="B50" s="129" t="str">
        <f>IF(วันทำงาน!B48&lt;&gt;"",วันทำงาน!B48,"")</f>
        <v/>
      </c>
      <c r="C50" s="129"/>
      <c r="D50" s="129" t="str">
        <f>IF(วันทำงาน!C48&lt;&gt;"",วันทำงาน!C48,"")</f>
        <v/>
      </c>
      <c r="E50" s="130" t="str">
        <f>IF(วันทำงาน!D48&lt;&gt;"",วันทำงาน!D48,"")</f>
        <v/>
      </c>
      <c r="F50" s="93" t="str">
        <f>IF(วันทำงาน!E48&lt;&gt;"",วันทำงาน!E48,"")</f>
        <v/>
      </c>
      <c r="G50" s="129" t="str">
        <f>IF(วันทำงาน!F48&lt;&gt;"",วันทำงาน!F48,"")</f>
        <v/>
      </c>
      <c r="H50" s="141" t="str">
        <f>IF(F50="Salesman",วันทำงาน!G50,"")</f>
        <v/>
      </c>
      <c r="I50" s="146" t="str">
        <f>IF($H50="","",AB50/$R50*(100%-เงื่อนไข!$B$4))</f>
        <v/>
      </c>
      <c r="J50" s="146" t="str">
        <f>IF($H50="","",AK50/$R50*(100%-เงื่อนไข!$B$4))</f>
        <v/>
      </c>
      <c r="K50" s="146" t="str">
        <f>IF($H50="","",AT50/$R50*(100%-เงื่อนไข!$B$4))</f>
        <v/>
      </c>
      <c r="L50" s="146" t="str">
        <f t="shared" si="12"/>
        <v/>
      </c>
      <c r="M50" s="147" t="str">
        <f>IF((OR(วันทำงาน!H50="",$F$1="")),"",IF(F50="Salesman",วันทำงาน!H50,""))</f>
        <v/>
      </c>
      <c r="N50" s="115">
        <f>IF($M50="",0,IF($X50="P",Y50*เงื่อนไข!$C$5,0))</f>
        <v>0</v>
      </c>
      <c r="O50" s="115">
        <f>IF($M50="",0,IF($X50="P",AH50*เงื่อนไข!$C$5,0))</f>
        <v>0</v>
      </c>
      <c r="P50" s="146">
        <f>IF($M50="",0,IF($X50="P",AQ50*เงื่อนไข!$C$5,0))</f>
        <v>0</v>
      </c>
      <c r="Q50" s="146">
        <f t="shared" si="13"/>
        <v>0</v>
      </c>
      <c r="R50" s="129" t="str">
        <f>IF(วันทำงาน!J48&lt;&gt;"",วันทำงาน!J48,"")</f>
        <v/>
      </c>
      <c r="S50" s="129">
        <f>IF(วันทำงาน!K48&lt;&gt;"",วันทำงาน!K48,"")</f>
        <v>0</v>
      </c>
      <c r="T50" s="162" t="str">
        <f>IF(วันทำงาน!AZ50&lt;&gt;"",IF(วันทำงาน!AZ50&gt;S50,S50,วันทำงาน!AZ50),"")</f>
        <v/>
      </c>
      <c r="U50" s="110" t="str">
        <f>IF(A50="","",_xlfn.IFNA(VLOOKUP($F50,เงื่อนไข!$A$4:$P$7,3,0),0))</f>
        <v/>
      </c>
      <c r="V50" s="110">
        <f t="shared" si="14"/>
        <v>0</v>
      </c>
      <c r="W50" s="109" t="str">
        <f t="shared" si="15"/>
        <v/>
      </c>
      <c r="X50" s="196" t="str">
        <f t="shared" si="16"/>
        <v/>
      </c>
      <c r="Y50" s="193">
        <f>วันทำงาน!AQ50</f>
        <v>0</v>
      </c>
      <c r="Z50" s="155"/>
      <c r="AA50" s="155">
        <f>IF($W50="",0,IF($W50&gt;=100%,เงื่อนไข!$H$4,IF($W50&gt;=80%,เงื่อนไข!$G$4,IF($W50&gt;=50%,เงื่อนไข!$F$4,IF($W50&lt;50%,เงื่อนไข!$E$4)))))</f>
        <v>0</v>
      </c>
      <c r="AB50" s="186">
        <f t="shared" si="17"/>
        <v>0</v>
      </c>
      <c r="AC50" s="146">
        <f t="shared" si="18"/>
        <v>0</v>
      </c>
      <c r="AD50" s="182">
        <f>IF(AB50=0,0,AB50/$R50*เงื่อนไข!$B$4)</f>
        <v>0</v>
      </c>
      <c r="AE50" s="188">
        <f t="shared" si="19"/>
        <v>0</v>
      </c>
      <c r="AF50" s="182">
        <f>SUMIF(วันทำงาน!$F$67:$F$157,$B50,วันทำงาน!$J$67:$J$157)</f>
        <v>0</v>
      </c>
      <c r="AG50" s="190">
        <f>IF((AND($W50&gt;=100%,$W50&lt;&gt;"")),เงื่อนไข!$F$8*Y50/$V50,0)</f>
        <v>0</v>
      </c>
      <c r="AH50" s="188">
        <f>SUM(วันทำงาน!AR50:AT50,วันทำงาน!AV50:AX50)</f>
        <v>0</v>
      </c>
      <c r="AI50" s="155"/>
      <c r="AJ50" s="155">
        <f>IF($W50="",0,IF($W50&gt;=100%,เงื่อนไข!$L$4,IF($W50&gt;=80%,เงื่อนไข!$K$4,IF($W50&gt;=50%,เงื่อนไข!$J$4,IF($W50&lt;50%,เงื่อนไข!$I$4)))))</f>
        <v>0</v>
      </c>
      <c r="AK50" s="186">
        <f t="shared" si="20"/>
        <v>0</v>
      </c>
      <c r="AL50" s="182">
        <f t="shared" si="21"/>
        <v>0</v>
      </c>
      <c r="AM50" s="182">
        <f>IF(AK50=0,0,AK50/$R50*เงื่อนไข!$B$4)</f>
        <v>0</v>
      </c>
      <c r="AN50" s="188">
        <f t="shared" si="22"/>
        <v>0</v>
      </c>
      <c r="AO50" s="182">
        <f>SUMIF(วันทำงาน!$F$67:$F$157,$B50,วันทำงาน!$K$67:$K$157)</f>
        <v>0</v>
      </c>
      <c r="AP50" s="190">
        <f>IF((AND($W50&gt;=100%,$W50&lt;&gt;"")),เงื่อนไข!$F$8*AH50/$V50,0)</f>
        <v>0</v>
      </c>
      <c r="AQ50" s="193">
        <f>วันทำงาน!AU50</f>
        <v>0</v>
      </c>
      <c r="AR50" s="155"/>
      <c r="AS50" s="155">
        <f>IF(W50="",0,IF($W50&gt;=100%,เงื่อนไข!$P$4,IF($W50&gt;=80%,เงื่อนไข!$O$4,IF($W50&gt;=50%,เงื่อนไข!$N$4,IF($W50&lt;50%,เงื่อนไข!$M$4)))))</f>
        <v>0</v>
      </c>
      <c r="AT50" s="186">
        <f t="shared" si="23"/>
        <v>0</v>
      </c>
      <c r="AU50" s="182">
        <f t="shared" si="24"/>
        <v>0</v>
      </c>
      <c r="AV50" s="182">
        <f>IF(AT50=0,0,AT50/$R50*เงื่อนไข!$B$4)</f>
        <v>0</v>
      </c>
      <c r="AW50" s="188">
        <f t="shared" si="25"/>
        <v>0</v>
      </c>
      <c r="AX50" s="182">
        <f>SUMIF(วันทำงาน!$F$67:$F$157,$B50,วันทำงาน!$L$67:$L$157)</f>
        <v>0</v>
      </c>
      <c r="AY50" s="190">
        <f>IF((AND($W50&gt;=100%,$W50&lt;&gt;"")),เงื่อนไข!$F$8*AQ50/$V50,0)</f>
        <v>0</v>
      </c>
    </row>
    <row r="51" spans="1:51" s="6" customFormat="1" x14ac:dyDescent="0.25">
      <c r="A51" s="129" t="str">
        <f>IF(วันทำงาน!A51&lt;&gt;"",วันทำงาน!A51,"")</f>
        <v/>
      </c>
      <c r="B51" s="129" t="str">
        <f>IF(วันทำงาน!B49&lt;&gt;"",วันทำงาน!B49,"")</f>
        <v/>
      </c>
      <c r="C51" s="129"/>
      <c r="D51" s="129" t="str">
        <f>IF(วันทำงาน!C49&lt;&gt;"",วันทำงาน!C49,"")</f>
        <v/>
      </c>
      <c r="E51" s="130" t="str">
        <f>IF(วันทำงาน!D49&lt;&gt;"",วันทำงาน!D49,"")</f>
        <v/>
      </c>
      <c r="F51" s="93" t="str">
        <f>IF(วันทำงาน!E49&lt;&gt;"",วันทำงาน!E49,"")</f>
        <v/>
      </c>
      <c r="G51" s="129" t="str">
        <f>IF(วันทำงาน!F49&lt;&gt;"",วันทำงาน!F49,"")</f>
        <v/>
      </c>
      <c r="H51" s="141" t="str">
        <f>IF(F51="Salesman",วันทำงาน!G51,"")</f>
        <v/>
      </c>
      <c r="I51" s="146" t="str">
        <f>IF($H51="","",AB51/$R51*(100%-เงื่อนไข!$B$4))</f>
        <v/>
      </c>
      <c r="J51" s="146" t="str">
        <f>IF($H51="","",AK51/$R51*(100%-เงื่อนไข!$B$4))</f>
        <v/>
      </c>
      <c r="K51" s="146" t="str">
        <f>IF($H51="","",AT51/$R51*(100%-เงื่อนไข!$B$4))</f>
        <v/>
      </c>
      <c r="L51" s="146" t="str">
        <f t="shared" si="12"/>
        <v/>
      </c>
      <c r="M51" s="147" t="str">
        <f>IF((OR(วันทำงาน!H51="",$F$1="")),"",IF(F51="Salesman",วันทำงาน!H51,""))</f>
        <v/>
      </c>
      <c r="N51" s="115">
        <f>IF($M51="",0,IF($X51="P",Y51*เงื่อนไข!$C$5,0))</f>
        <v>0</v>
      </c>
      <c r="O51" s="115">
        <f>IF($M51="",0,IF($X51="P",AH51*เงื่อนไข!$C$5,0))</f>
        <v>0</v>
      </c>
      <c r="P51" s="146">
        <f>IF($M51="",0,IF($X51="P",AQ51*เงื่อนไข!$C$5,0))</f>
        <v>0</v>
      </c>
      <c r="Q51" s="146">
        <f t="shared" si="13"/>
        <v>0</v>
      </c>
      <c r="R51" s="129" t="str">
        <f>IF(วันทำงาน!J49&lt;&gt;"",วันทำงาน!J49,"")</f>
        <v/>
      </c>
      <c r="S51" s="129">
        <f>IF(วันทำงาน!K49&lt;&gt;"",วันทำงาน!K49,"")</f>
        <v>0</v>
      </c>
      <c r="T51" s="162" t="str">
        <f>IF(วันทำงาน!AZ51&lt;&gt;"",IF(วันทำงาน!AZ51&gt;S51,S51,วันทำงาน!AZ51),"")</f>
        <v/>
      </c>
      <c r="U51" s="110" t="str">
        <f>IF(A51="","",_xlfn.IFNA(VLOOKUP($F51,เงื่อนไข!$A$4:$P$7,3,0),0))</f>
        <v/>
      </c>
      <c r="V51" s="110">
        <f t="shared" si="14"/>
        <v>0</v>
      </c>
      <c r="W51" s="109" t="str">
        <f t="shared" si="15"/>
        <v/>
      </c>
      <c r="X51" s="196" t="str">
        <f t="shared" si="16"/>
        <v/>
      </c>
      <c r="Y51" s="193">
        <f>วันทำงาน!AQ51</f>
        <v>0</v>
      </c>
      <c r="Z51" s="155"/>
      <c r="AA51" s="155">
        <f>IF($W51="",0,IF($W51&gt;=100%,เงื่อนไข!$H$4,IF($W51&gt;=80%,เงื่อนไข!$G$4,IF($W51&gt;=50%,เงื่อนไข!$F$4,IF($W51&lt;50%,เงื่อนไข!$E$4)))))</f>
        <v>0</v>
      </c>
      <c r="AB51" s="186">
        <f t="shared" si="17"/>
        <v>0</v>
      </c>
      <c r="AC51" s="146">
        <f t="shared" si="18"/>
        <v>0</v>
      </c>
      <c r="AD51" s="182">
        <f>IF(AB51=0,0,AB51/$R51*เงื่อนไข!$B$4)</f>
        <v>0</v>
      </c>
      <c r="AE51" s="188">
        <f t="shared" si="19"/>
        <v>0</v>
      </c>
      <c r="AF51" s="182">
        <f>SUMIF(วันทำงาน!$F$67:$F$157,$B51,วันทำงาน!$J$67:$J$157)</f>
        <v>0</v>
      </c>
      <c r="AG51" s="190">
        <f>IF((AND($W51&gt;=100%,$W51&lt;&gt;"")),เงื่อนไข!$F$8*Y51/$V51,0)</f>
        <v>0</v>
      </c>
      <c r="AH51" s="188">
        <f>SUM(วันทำงาน!AR51:AT51,วันทำงาน!AV51:AX51)</f>
        <v>0</v>
      </c>
      <c r="AI51" s="155"/>
      <c r="AJ51" s="155">
        <f>IF($W51="",0,IF($W51&gt;=100%,เงื่อนไข!$L$4,IF($W51&gt;=80%,เงื่อนไข!$K$4,IF($W51&gt;=50%,เงื่อนไข!$J$4,IF($W51&lt;50%,เงื่อนไข!$I$4)))))</f>
        <v>0</v>
      </c>
      <c r="AK51" s="186">
        <f t="shared" si="20"/>
        <v>0</v>
      </c>
      <c r="AL51" s="182">
        <f t="shared" si="21"/>
        <v>0</v>
      </c>
      <c r="AM51" s="182">
        <f>IF(AK51=0,0,AK51/$R51*เงื่อนไข!$B$4)</f>
        <v>0</v>
      </c>
      <c r="AN51" s="188">
        <f t="shared" si="22"/>
        <v>0</v>
      </c>
      <c r="AO51" s="182">
        <f>SUMIF(วันทำงาน!$F$67:$F$157,$B51,วันทำงาน!$K$67:$K$157)</f>
        <v>0</v>
      </c>
      <c r="AP51" s="190">
        <f>IF((AND($W51&gt;=100%,$W51&lt;&gt;"")),เงื่อนไข!$F$8*AH51/$V51,0)</f>
        <v>0</v>
      </c>
      <c r="AQ51" s="193">
        <f>วันทำงาน!AU51</f>
        <v>0</v>
      </c>
      <c r="AR51" s="155"/>
      <c r="AS51" s="155">
        <f>IF(W51="",0,IF($W51&gt;=100%,เงื่อนไข!$P$4,IF($W51&gt;=80%,เงื่อนไข!$O$4,IF($W51&gt;=50%,เงื่อนไข!$N$4,IF($W51&lt;50%,เงื่อนไข!$M$4)))))</f>
        <v>0</v>
      </c>
      <c r="AT51" s="186">
        <f t="shared" si="23"/>
        <v>0</v>
      </c>
      <c r="AU51" s="182">
        <f t="shared" si="24"/>
        <v>0</v>
      </c>
      <c r="AV51" s="182">
        <f>IF(AT51=0,0,AT51/$R51*เงื่อนไข!$B$4)</f>
        <v>0</v>
      </c>
      <c r="AW51" s="188">
        <f t="shared" si="25"/>
        <v>0</v>
      </c>
      <c r="AX51" s="182">
        <f>SUMIF(วันทำงาน!$F$67:$F$157,$B51,วันทำงาน!$L$67:$L$157)</f>
        <v>0</v>
      </c>
      <c r="AY51" s="190">
        <f>IF((AND($W51&gt;=100%,$W51&lt;&gt;"")),เงื่อนไข!$F$8*AQ51/$V51,0)</f>
        <v>0</v>
      </c>
    </row>
    <row r="52" spans="1:51" s="6" customFormat="1" x14ac:dyDescent="0.25">
      <c r="A52" s="129" t="str">
        <f>IF(วันทำงาน!A52&lt;&gt;"",วันทำงาน!A52,"")</f>
        <v/>
      </c>
      <c r="B52" s="129" t="str">
        <f>IF(วันทำงาน!B50&lt;&gt;"",วันทำงาน!B50,"")</f>
        <v/>
      </c>
      <c r="C52" s="129"/>
      <c r="D52" s="130" t="str">
        <f>IF(วันทำงาน!C50&lt;&gt;"",วันทำงาน!C50,"")</f>
        <v/>
      </c>
      <c r="E52" s="130" t="str">
        <f>IF(วันทำงาน!D50&lt;&gt;"",วันทำงาน!D50,"")</f>
        <v/>
      </c>
      <c r="F52" s="93" t="str">
        <f>IF(วันทำงาน!E50&lt;&gt;"",วันทำงาน!E50,"")</f>
        <v/>
      </c>
      <c r="G52" s="129" t="str">
        <f>IF(วันทำงาน!F50&lt;&gt;"",วันทำงาน!F50,"")</f>
        <v/>
      </c>
      <c r="H52" s="141" t="str">
        <f>IF(F52="Salesman",วันทำงาน!G52,"")</f>
        <v/>
      </c>
      <c r="I52" s="146" t="str">
        <f>IF($H52="","",AB52/$R52*(100%-เงื่อนไข!$B$4))</f>
        <v/>
      </c>
      <c r="J52" s="146" t="str">
        <f>IF($H52="","",AK52/$R52*(100%-เงื่อนไข!$B$4))</f>
        <v/>
      </c>
      <c r="K52" s="146" t="str">
        <f>IF($H52="","",AT52/$R52*(100%-เงื่อนไข!$B$4))</f>
        <v/>
      </c>
      <c r="L52" s="146" t="str">
        <f t="shared" si="12"/>
        <v/>
      </c>
      <c r="M52" s="147" t="str">
        <f>IF((OR(วันทำงาน!H52="",$F$1="")),"",IF(F52="Salesman",วันทำงาน!H52,""))</f>
        <v/>
      </c>
      <c r="N52" s="115">
        <f>IF($M52="",0,IF($X52="P",Y52*เงื่อนไข!$C$5,0))</f>
        <v>0</v>
      </c>
      <c r="O52" s="115">
        <f>IF($M52="",0,IF($X52="P",AH52*เงื่อนไข!$C$5,0))</f>
        <v>0</v>
      </c>
      <c r="P52" s="146">
        <f>IF($M52="",0,IF($X52="P",AQ52*เงื่อนไข!$C$5,0))</f>
        <v>0</v>
      </c>
      <c r="Q52" s="146">
        <f t="shared" si="13"/>
        <v>0</v>
      </c>
      <c r="R52" s="130" t="str">
        <f>IF(วันทำงาน!J50&lt;&gt;"",วันทำงาน!J50,"")</f>
        <v/>
      </c>
      <c r="S52" s="129">
        <f>IF(วันทำงาน!K50&lt;&gt;"",วันทำงาน!K50,"")</f>
        <v>0</v>
      </c>
      <c r="T52" s="162" t="str">
        <f>IF(วันทำงาน!AZ52&lt;&gt;"",IF(วันทำงาน!AZ52&gt;S52,S52,วันทำงาน!AZ52),"")</f>
        <v/>
      </c>
      <c r="U52" s="110" t="str">
        <f>IF(A52="","",_xlfn.IFNA(VLOOKUP($F52,เงื่อนไข!$A$4:$P$7,3,0),0))</f>
        <v/>
      </c>
      <c r="V52" s="110">
        <f t="shared" si="14"/>
        <v>0</v>
      </c>
      <c r="W52" s="109" t="str">
        <f t="shared" si="15"/>
        <v/>
      </c>
      <c r="X52" s="196" t="str">
        <f t="shared" si="16"/>
        <v/>
      </c>
      <c r="Y52" s="193">
        <f>วันทำงาน!AQ52</f>
        <v>0</v>
      </c>
      <c r="Z52" s="155"/>
      <c r="AA52" s="155">
        <f>IF($W52="",0,IF($W52&gt;=100%,เงื่อนไข!$H$4,IF($W52&gt;=80%,เงื่อนไข!$G$4,IF($W52&gt;=50%,เงื่อนไข!$F$4,IF($W52&lt;50%,เงื่อนไข!$E$4)))))</f>
        <v>0</v>
      </c>
      <c r="AB52" s="186">
        <f t="shared" si="17"/>
        <v>0</v>
      </c>
      <c r="AC52" s="146">
        <f t="shared" si="18"/>
        <v>0</v>
      </c>
      <c r="AD52" s="182">
        <f>IF(AB52=0,0,AB52/$R52*เงื่อนไข!$B$4)</f>
        <v>0</v>
      </c>
      <c r="AE52" s="188">
        <f t="shared" si="19"/>
        <v>0</v>
      </c>
      <c r="AF52" s="182">
        <f>SUMIF(วันทำงาน!$F$67:$F$157,$B52,วันทำงาน!$J$67:$J$157)</f>
        <v>0</v>
      </c>
      <c r="AG52" s="190">
        <f>IF((AND($W52&gt;=100%,$W52&lt;&gt;"")),เงื่อนไข!$F$8*Y52/$V52,0)</f>
        <v>0</v>
      </c>
      <c r="AH52" s="188">
        <f>SUM(วันทำงาน!AR52:AT52,วันทำงาน!AV52:AX52)</f>
        <v>0</v>
      </c>
      <c r="AI52" s="155"/>
      <c r="AJ52" s="155">
        <f>IF($W52="",0,IF($W52&gt;=100%,เงื่อนไข!$L$4,IF($W52&gt;=80%,เงื่อนไข!$K$4,IF($W52&gt;=50%,เงื่อนไข!$J$4,IF($W52&lt;50%,เงื่อนไข!$I$4)))))</f>
        <v>0</v>
      </c>
      <c r="AK52" s="186">
        <f t="shared" si="20"/>
        <v>0</v>
      </c>
      <c r="AL52" s="182">
        <f t="shared" si="21"/>
        <v>0</v>
      </c>
      <c r="AM52" s="182">
        <f>IF(AK52=0,0,AK52/$R52*เงื่อนไข!$B$4)</f>
        <v>0</v>
      </c>
      <c r="AN52" s="188">
        <f t="shared" si="22"/>
        <v>0</v>
      </c>
      <c r="AO52" s="182">
        <f>SUMIF(วันทำงาน!$F$67:$F$157,$B52,วันทำงาน!$K$67:$K$157)</f>
        <v>0</v>
      </c>
      <c r="AP52" s="190">
        <f>IF((AND($W52&gt;=100%,$W52&lt;&gt;"")),เงื่อนไข!$F$8*AH52/$V52,0)</f>
        <v>0</v>
      </c>
      <c r="AQ52" s="193">
        <f>วันทำงาน!AU52</f>
        <v>0</v>
      </c>
      <c r="AR52" s="155"/>
      <c r="AS52" s="155">
        <f>IF(W52="",0,IF($W52&gt;=100%,เงื่อนไข!$P$4,IF($W52&gt;=80%,เงื่อนไข!$O$4,IF($W52&gt;=50%,เงื่อนไข!$N$4,IF($W52&lt;50%,เงื่อนไข!$M$4)))))</f>
        <v>0</v>
      </c>
      <c r="AT52" s="186">
        <f t="shared" si="23"/>
        <v>0</v>
      </c>
      <c r="AU52" s="182">
        <f t="shared" si="24"/>
        <v>0</v>
      </c>
      <c r="AV52" s="182">
        <f>IF(AT52=0,0,AT52/$R52*เงื่อนไข!$B$4)</f>
        <v>0</v>
      </c>
      <c r="AW52" s="188">
        <f t="shared" si="25"/>
        <v>0</v>
      </c>
      <c r="AX52" s="182">
        <f>SUMIF(วันทำงาน!$F$67:$F$157,$B52,วันทำงาน!$L$67:$L$157)</f>
        <v>0</v>
      </c>
      <c r="AY52" s="190">
        <f>IF((AND($W52&gt;=100%,$W52&lt;&gt;"")),เงื่อนไข!$F$8*AQ52/$V52,0)</f>
        <v>0</v>
      </c>
    </row>
    <row r="53" spans="1:51" s="6" customFormat="1" x14ac:dyDescent="0.25">
      <c r="A53" s="129" t="str">
        <f>IF(วันทำงาน!A53&lt;&gt;"",วันทำงาน!A53,"")</f>
        <v/>
      </c>
      <c r="B53" s="129" t="str">
        <f>IF(วันทำงาน!B51&lt;&gt;"",วันทำงาน!B51,"")</f>
        <v/>
      </c>
      <c r="C53" s="129"/>
      <c r="D53" s="129" t="str">
        <f>IF(วันทำงาน!C51&lt;&gt;"",วันทำงาน!C51,"")</f>
        <v/>
      </c>
      <c r="E53" s="130" t="str">
        <f>IF(วันทำงาน!D51&lt;&gt;"",วันทำงาน!D51,"")</f>
        <v/>
      </c>
      <c r="F53" s="93" t="str">
        <f>IF(วันทำงาน!E51&lt;&gt;"",วันทำงาน!E51,"")</f>
        <v/>
      </c>
      <c r="G53" s="129" t="str">
        <f>IF(วันทำงาน!F51&lt;&gt;"",วันทำงาน!F51,"")</f>
        <v/>
      </c>
      <c r="H53" s="141" t="str">
        <f>IF(F53="Salesman",วันทำงาน!G53,"")</f>
        <v/>
      </c>
      <c r="I53" s="146" t="str">
        <f>IF($H53="","",AB53/$R53*(100%-เงื่อนไข!$B$4))</f>
        <v/>
      </c>
      <c r="J53" s="146" t="str">
        <f>IF($H53="","",AK53/$R53*(100%-เงื่อนไข!$B$4))</f>
        <v/>
      </c>
      <c r="K53" s="146" t="str">
        <f>IF($H53="","",AT53/$R53*(100%-เงื่อนไข!$B$4))</f>
        <v/>
      </c>
      <c r="L53" s="146" t="str">
        <f t="shared" si="12"/>
        <v/>
      </c>
      <c r="M53" s="147" t="str">
        <f>IF((OR(วันทำงาน!H53="",$F$1="")),"",IF(F53="Salesman",วันทำงาน!H53,""))</f>
        <v/>
      </c>
      <c r="N53" s="115">
        <f>IF($M53="",0,IF($X53="P",Y53*เงื่อนไข!$C$5,0))</f>
        <v>0</v>
      </c>
      <c r="O53" s="115">
        <f>IF($M53="",0,IF($X53="P",AH53*เงื่อนไข!$C$5,0))</f>
        <v>0</v>
      </c>
      <c r="P53" s="146">
        <f>IF($M53="",0,IF($X53="P",AQ53*เงื่อนไข!$C$5,0))</f>
        <v>0</v>
      </c>
      <c r="Q53" s="146">
        <f t="shared" si="13"/>
        <v>0</v>
      </c>
      <c r="R53" s="130" t="str">
        <f>IF(วันทำงาน!J51&lt;&gt;"",วันทำงาน!J51,"")</f>
        <v/>
      </c>
      <c r="S53" s="129">
        <f>IF(วันทำงาน!K51&lt;&gt;"",วันทำงาน!K51,"")</f>
        <v>0</v>
      </c>
      <c r="T53" s="162" t="str">
        <f>IF(วันทำงาน!AZ53&lt;&gt;"",IF(วันทำงาน!AZ53&gt;S53,S53,วันทำงาน!AZ53),"")</f>
        <v/>
      </c>
      <c r="U53" s="110" t="str">
        <f>IF(A53="","",_xlfn.IFNA(VLOOKUP($F53,เงื่อนไข!$A$4:$P$7,3,0),0))</f>
        <v/>
      </c>
      <c r="V53" s="110">
        <f t="shared" si="14"/>
        <v>0</v>
      </c>
      <c r="W53" s="109" t="str">
        <f t="shared" si="15"/>
        <v/>
      </c>
      <c r="X53" s="196" t="str">
        <f t="shared" si="16"/>
        <v/>
      </c>
      <c r="Y53" s="193">
        <f>วันทำงาน!AQ53</f>
        <v>0</v>
      </c>
      <c r="Z53" s="155"/>
      <c r="AA53" s="155">
        <f>IF($W53="",0,IF($W53&gt;=100%,เงื่อนไข!$H$4,IF($W53&gt;=80%,เงื่อนไข!$G$4,IF($W53&gt;=50%,เงื่อนไข!$F$4,IF($W53&lt;50%,เงื่อนไข!$E$4)))))</f>
        <v>0</v>
      </c>
      <c r="AB53" s="186">
        <f t="shared" si="17"/>
        <v>0</v>
      </c>
      <c r="AC53" s="146">
        <f t="shared" si="18"/>
        <v>0</v>
      </c>
      <c r="AD53" s="182">
        <f>IF(AB53=0,0,AB53/$R53*เงื่อนไข!$B$4)</f>
        <v>0</v>
      </c>
      <c r="AE53" s="188">
        <f t="shared" si="19"/>
        <v>0</v>
      </c>
      <c r="AF53" s="182">
        <f>SUMIF(วันทำงาน!$F$67:$F$157,$B53,วันทำงาน!$J$67:$J$157)</f>
        <v>0</v>
      </c>
      <c r="AG53" s="190">
        <f>IF((AND($W53&gt;=100%,$W53&lt;&gt;"")),เงื่อนไข!$F$8*Y53/$V53,0)</f>
        <v>0</v>
      </c>
      <c r="AH53" s="188">
        <f>SUM(วันทำงาน!AR53:AT53,วันทำงาน!AV53:AX53)</f>
        <v>0</v>
      </c>
      <c r="AI53" s="155"/>
      <c r="AJ53" s="155">
        <f>IF($W53="",0,IF($W53&gt;=100%,เงื่อนไข!$L$4,IF($W53&gt;=80%,เงื่อนไข!$K$4,IF($W53&gt;=50%,เงื่อนไข!$J$4,IF($W53&lt;50%,เงื่อนไข!$I$4)))))</f>
        <v>0</v>
      </c>
      <c r="AK53" s="186">
        <f t="shared" si="20"/>
        <v>0</v>
      </c>
      <c r="AL53" s="182">
        <f t="shared" si="21"/>
        <v>0</v>
      </c>
      <c r="AM53" s="182">
        <f>IF(AK53=0,0,AK53/$R53*เงื่อนไข!$B$4)</f>
        <v>0</v>
      </c>
      <c r="AN53" s="188">
        <f t="shared" si="22"/>
        <v>0</v>
      </c>
      <c r="AO53" s="182">
        <f>SUMIF(วันทำงาน!$F$67:$F$157,$B53,วันทำงาน!$K$67:$K$157)</f>
        <v>0</v>
      </c>
      <c r="AP53" s="190">
        <f>IF((AND($W53&gt;=100%,$W53&lt;&gt;"")),เงื่อนไข!$F$8*AH53/$V53,0)</f>
        <v>0</v>
      </c>
      <c r="AQ53" s="193">
        <f>วันทำงาน!AU53</f>
        <v>0</v>
      </c>
      <c r="AR53" s="155"/>
      <c r="AS53" s="155">
        <f>IF(W53="",0,IF($W53&gt;=100%,เงื่อนไข!$P$4,IF($W53&gt;=80%,เงื่อนไข!$O$4,IF($W53&gt;=50%,เงื่อนไข!$N$4,IF($W53&lt;50%,เงื่อนไข!$M$4)))))</f>
        <v>0</v>
      </c>
      <c r="AT53" s="186">
        <f t="shared" si="23"/>
        <v>0</v>
      </c>
      <c r="AU53" s="182">
        <f t="shared" si="24"/>
        <v>0</v>
      </c>
      <c r="AV53" s="182">
        <f>IF(AT53=0,0,AT53/$R53*เงื่อนไข!$B$4)</f>
        <v>0</v>
      </c>
      <c r="AW53" s="188">
        <f t="shared" si="25"/>
        <v>0</v>
      </c>
      <c r="AX53" s="182">
        <f>SUMIF(วันทำงาน!$F$67:$F$157,$B53,วันทำงาน!$L$67:$L$157)</f>
        <v>0</v>
      </c>
      <c r="AY53" s="190">
        <f>IF((AND($W53&gt;=100%,$W53&lt;&gt;"")),เงื่อนไข!$F$8*AQ53/$V53,0)</f>
        <v>0</v>
      </c>
    </row>
    <row r="54" spans="1:51" s="6" customFormat="1" x14ac:dyDescent="0.25">
      <c r="A54" s="129" t="str">
        <f>IF(วันทำงาน!A54&lt;&gt;"",วันทำงาน!A54,"")</f>
        <v/>
      </c>
      <c r="B54" s="129" t="str">
        <f>IF(วันทำงาน!B52&lt;&gt;"",วันทำงาน!B52,"")</f>
        <v/>
      </c>
      <c r="C54" s="129"/>
      <c r="D54" s="129" t="str">
        <f>IF(วันทำงาน!C52&lt;&gt;"",วันทำงาน!C52,"")</f>
        <v/>
      </c>
      <c r="E54" s="130" t="str">
        <f>IF(วันทำงาน!D52&lt;&gt;"",วันทำงาน!D52,"")</f>
        <v/>
      </c>
      <c r="F54" s="93" t="str">
        <f>IF(วันทำงาน!E52&lt;&gt;"",วันทำงาน!E52,"")</f>
        <v/>
      </c>
      <c r="G54" s="129" t="str">
        <f>IF(วันทำงาน!F52&lt;&gt;"",วันทำงาน!F52,"")</f>
        <v/>
      </c>
      <c r="H54" s="141" t="str">
        <f>IF(F54="Salesman",วันทำงาน!G54,"")</f>
        <v/>
      </c>
      <c r="I54" s="146" t="str">
        <f>IF($H54="","",AB54/$R54*(100%-เงื่อนไข!$B$4))</f>
        <v/>
      </c>
      <c r="J54" s="146" t="str">
        <f>IF($H54="","",AK54/$R54*(100%-เงื่อนไข!$B$4))</f>
        <v/>
      </c>
      <c r="K54" s="146" t="str">
        <f>IF($H54="","",AT54/$R54*(100%-เงื่อนไข!$B$4))</f>
        <v/>
      </c>
      <c r="L54" s="146" t="str">
        <f t="shared" si="12"/>
        <v/>
      </c>
      <c r="M54" s="147" t="str">
        <f>IF((OR(วันทำงาน!H54="",$F$1="")),"",IF(F54="Salesman",วันทำงาน!H54,""))</f>
        <v/>
      </c>
      <c r="N54" s="115">
        <f>IF($M54="",0,IF($X54="P",Y54*เงื่อนไข!$C$5,0))</f>
        <v>0</v>
      </c>
      <c r="O54" s="115">
        <f>IF($M54="",0,IF($X54="P",AH54*เงื่อนไข!$C$5,0))</f>
        <v>0</v>
      </c>
      <c r="P54" s="146">
        <f>IF($M54="",0,IF($X54="P",AQ54*เงื่อนไข!$C$5,0))</f>
        <v>0</v>
      </c>
      <c r="Q54" s="146">
        <f t="shared" si="13"/>
        <v>0</v>
      </c>
      <c r="R54" s="130" t="str">
        <f>IF(วันทำงาน!J52&lt;&gt;"",วันทำงาน!J52,"")</f>
        <v/>
      </c>
      <c r="S54" s="129">
        <f>IF(วันทำงาน!K52&lt;&gt;"",วันทำงาน!K52,"")</f>
        <v>0</v>
      </c>
      <c r="T54" s="162" t="str">
        <f>IF(วันทำงาน!AZ54&lt;&gt;"",IF(วันทำงาน!AZ54&gt;S54,S54,วันทำงาน!AZ54),"")</f>
        <v/>
      </c>
      <c r="U54" s="110" t="str">
        <f>IF(A54="","",_xlfn.IFNA(VLOOKUP($F54,เงื่อนไข!$A$4:$P$7,3,0),0))</f>
        <v/>
      </c>
      <c r="V54" s="110">
        <f t="shared" si="14"/>
        <v>0</v>
      </c>
      <c r="W54" s="109" t="str">
        <f t="shared" si="15"/>
        <v/>
      </c>
      <c r="X54" s="196" t="str">
        <f t="shared" si="16"/>
        <v/>
      </c>
      <c r="Y54" s="193">
        <f>วันทำงาน!AQ54</f>
        <v>0</v>
      </c>
      <c r="Z54" s="155"/>
      <c r="AA54" s="155">
        <f>IF($W54="",0,IF($W54&gt;=100%,เงื่อนไข!$H$4,IF($W54&gt;=80%,เงื่อนไข!$G$4,IF($W54&gt;=50%,เงื่อนไข!$F$4,IF($W54&lt;50%,เงื่อนไข!$E$4)))))</f>
        <v>0</v>
      </c>
      <c r="AB54" s="186">
        <f t="shared" si="17"/>
        <v>0</v>
      </c>
      <c r="AC54" s="146">
        <f t="shared" si="18"/>
        <v>0</v>
      </c>
      <c r="AD54" s="182">
        <f>IF(AB54=0,0,AB54/$R54*เงื่อนไข!$B$4)</f>
        <v>0</v>
      </c>
      <c r="AE54" s="188">
        <f t="shared" si="19"/>
        <v>0</v>
      </c>
      <c r="AF54" s="182">
        <f>SUMIF(วันทำงาน!$F$67:$F$157,$B54,วันทำงาน!$J$67:$J$157)</f>
        <v>0</v>
      </c>
      <c r="AG54" s="190">
        <f>IF((AND($W54&gt;=100%,$W54&lt;&gt;"")),เงื่อนไข!$F$8*Y54/$V54,0)</f>
        <v>0</v>
      </c>
      <c r="AH54" s="188">
        <f>SUM(วันทำงาน!AR54:AT54,วันทำงาน!AV54:AX54)</f>
        <v>0</v>
      </c>
      <c r="AI54" s="155"/>
      <c r="AJ54" s="155">
        <f>IF($W54="",0,IF($W54&gt;=100%,เงื่อนไข!$L$4,IF($W54&gt;=80%,เงื่อนไข!$K$4,IF($W54&gt;=50%,เงื่อนไข!$J$4,IF($W54&lt;50%,เงื่อนไข!$I$4)))))</f>
        <v>0</v>
      </c>
      <c r="AK54" s="186">
        <f t="shared" si="20"/>
        <v>0</v>
      </c>
      <c r="AL54" s="182">
        <f t="shared" si="21"/>
        <v>0</v>
      </c>
      <c r="AM54" s="182">
        <f>IF(AK54=0,0,AK54/$R54*เงื่อนไข!$B$4)</f>
        <v>0</v>
      </c>
      <c r="AN54" s="188">
        <f t="shared" si="22"/>
        <v>0</v>
      </c>
      <c r="AO54" s="182">
        <f>SUMIF(วันทำงาน!$F$67:$F$157,$B54,วันทำงาน!$K$67:$K$157)</f>
        <v>0</v>
      </c>
      <c r="AP54" s="190">
        <f>IF((AND($W54&gt;=100%,$W54&lt;&gt;"")),เงื่อนไข!$F$8*AH54/$V54,0)</f>
        <v>0</v>
      </c>
      <c r="AQ54" s="193">
        <f>วันทำงาน!AU54</f>
        <v>0</v>
      </c>
      <c r="AR54" s="155"/>
      <c r="AS54" s="155">
        <f>IF(W54="",0,IF($W54&gt;=100%,เงื่อนไข!$P$4,IF($W54&gt;=80%,เงื่อนไข!$O$4,IF($W54&gt;=50%,เงื่อนไข!$N$4,IF($W54&lt;50%,เงื่อนไข!$M$4)))))</f>
        <v>0</v>
      </c>
      <c r="AT54" s="186">
        <f t="shared" si="23"/>
        <v>0</v>
      </c>
      <c r="AU54" s="182">
        <f t="shared" si="24"/>
        <v>0</v>
      </c>
      <c r="AV54" s="182">
        <f>IF(AT54=0,0,AT54/$R54*เงื่อนไข!$B$4)</f>
        <v>0</v>
      </c>
      <c r="AW54" s="188">
        <f t="shared" si="25"/>
        <v>0</v>
      </c>
      <c r="AX54" s="182">
        <f>SUMIF(วันทำงาน!$F$67:$F$157,$B54,วันทำงาน!$L$67:$L$157)</f>
        <v>0</v>
      </c>
      <c r="AY54" s="190">
        <f>IF((AND($W54&gt;=100%,$W54&lt;&gt;"")),เงื่อนไข!$F$8*AQ54/$V54,0)</f>
        <v>0</v>
      </c>
    </row>
    <row r="55" spans="1:51" s="6" customFormat="1" x14ac:dyDescent="0.25">
      <c r="A55" s="129" t="str">
        <f>IF(วันทำงาน!A55&lt;&gt;"",วันทำงาน!A55,"")</f>
        <v/>
      </c>
      <c r="B55" s="129" t="str">
        <f>IF(วันทำงาน!B53&lt;&gt;"",วันทำงาน!B53,"")</f>
        <v/>
      </c>
      <c r="C55" s="129"/>
      <c r="D55" s="129" t="str">
        <f>IF(วันทำงาน!C53&lt;&gt;"",วันทำงาน!C53,"")</f>
        <v/>
      </c>
      <c r="E55" s="130" t="str">
        <f>IF(วันทำงาน!D53&lt;&gt;"",วันทำงาน!D53,"")</f>
        <v/>
      </c>
      <c r="F55" s="93" t="str">
        <f>IF(วันทำงาน!E53&lt;&gt;"",วันทำงาน!E53,"")</f>
        <v/>
      </c>
      <c r="G55" s="129" t="str">
        <f>IF(วันทำงาน!F53&lt;&gt;"",วันทำงาน!F53,"")</f>
        <v/>
      </c>
      <c r="H55" s="141" t="str">
        <f>IF(F55="Salesman",วันทำงาน!G55,"")</f>
        <v/>
      </c>
      <c r="I55" s="146" t="str">
        <f>IF($H55="","",AB55/$R55*(100%-เงื่อนไข!$B$4))</f>
        <v/>
      </c>
      <c r="J55" s="146" t="str">
        <f>IF($H55="","",AK55/$R55*(100%-เงื่อนไข!$B$4))</f>
        <v/>
      </c>
      <c r="K55" s="146" t="str">
        <f>IF($H55="","",AT55/$R55*(100%-เงื่อนไข!$B$4))</f>
        <v/>
      </c>
      <c r="L55" s="146" t="str">
        <f t="shared" si="12"/>
        <v/>
      </c>
      <c r="M55" s="147" t="str">
        <f>IF((OR(วันทำงาน!H55="",$F$1="")),"",IF(F55="Salesman",วันทำงาน!H55,""))</f>
        <v/>
      </c>
      <c r="N55" s="115">
        <f>IF($M55="",0,IF($X55="P",Y55*เงื่อนไข!$C$5,0))</f>
        <v>0</v>
      </c>
      <c r="O55" s="115">
        <f>IF($M55="",0,IF($X55="P",AH55*เงื่อนไข!$C$5,0))</f>
        <v>0</v>
      </c>
      <c r="P55" s="146">
        <f>IF($M55="",0,IF($X55="P",AQ55*เงื่อนไข!$C$5,0))</f>
        <v>0</v>
      </c>
      <c r="Q55" s="146">
        <f t="shared" si="13"/>
        <v>0</v>
      </c>
      <c r="R55" s="130" t="str">
        <f>IF(วันทำงาน!J53&lt;&gt;"",วันทำงาน!J53,"")</f>
        <v/>
      </c>
      <c r="S55" s="129">
        <f>IF(วันทำงาน!K53&lt;&gt;"",วันทำงาน!K53,"")</f>
        <v>0</v>
      </c>
      <c r="T55" s="162" t="str">
        <f>IF(วันทำงาน!AZ55&lt;&gt;"",IF(วันทำงาน!AZ55&gt;S55,S55,วันทำงาน!AZ55),"")</f>
        <v/>
      </c>
      <c r="U55" s="110" t="str">
        <f>IF(A55="","",_xlfn.IFNA(VLOOKUP($F55,เงื่อนไข!$A$4:$P$7,3,0),0))</f>
        <v/>
      </c>
      <c r="V55" s="110">
        <f t="shared" si="14"/>
        <v>0</v>
      </c>
      <c r="W55" s="109" t="str">
        <f t="shared" si="15"/>
        <v/>
      </c>
      <c r="X55" s="196" t="str">
        <f t="shared" si="16"/>
        <v/>
      </c>
      <c r="Y55" s="193">
        <f>วันทำงาน!AQ55</f>
        <v>0</v>
      </c>
      <c r="Z55" s="155"/>
      <c r="AA55" s="155">
        <f>IF($W55="",0,IF($W55&gt;=100%,เงื่อนไข!$H$4,IF($W55&gt;=80%,เงื่อนไข!$G$4,IF($W55&gt;=50%,เงื่อนไข!$F$4,IF($W55&lt;50%,เงื่อนไข!$E$4)))))</f>
        <v>0</v>
      </c>
      <c r="AB55" s="186">
        <f t="shared" si="17"/>
        <v>0</v>
      </c>
      <c r="AC55" s="146">
        <f t="shared" si="18"/>
        <v>0</v>
      </c>
      <c r="AD55" s="182">
        <f>IF(AB55=0,0,AB55/$R55*เงื่อนไข!$B$4)</f>
        <v>0</v>
      </c>
      <c r="AE55" s="188">
        <f t="shared" si="19"/>
        <v>0</v>
      </c>
      <c r="AF55" s="182">
        <f>SUMIF(วันทำงาน!$F$67:$F$157,$B55,วันทำงาน!$J$67:$J$157)</f>
        <v>0</v>
      </c>
      <c r="AG55" s="190">
        <f>IF((AND($W55&gt;=100%,$W55&lt;&gt;"")),เงื่อนไข!$F$8*Y55/$V55,0)</f>
        <v>0</v>
      </c>
      <c r="AH55" s="188">
        <f>SUM(วันทำงาน!AR55:AT55,วันทำงาน!AV55:AX55)</f>
        <v>0</v>
      </c>
      <c r="AI55" s="155"/>
      <c r="AJ55" s="155">
        <f>IF($W55="",0,IF($W55&gt;=100%,เงื่อนไข!$L$4,IF($W55&gt;=80%,เงื่อนไข!$K$4,IF($W55&gt;=50%,เงื่อนไข!$J$4,IF($W55&lt;50%,เงื่อนไข!$I$4)))))</f>
        <v>0</v>
      </c>
      <c r="AK55" s="186">
        <f t="shared" si="20"/>
        <v>0</v>
      </c>
      <c r="AL55" s="182">
        <f t="shared" si="21"/>
        <v>0</v>
      </c>
      <c r="AM55" s="182">
        <f>IF(AK55=0,0,AK55/$R55*เงื่อนไข!$B$4)</f>
        <v>0</v>
      </c>
      <c r="AN55" s="188">
        <f t="shared" si="22"/>
        <v>0</v>
      </c>
      <c r="AO55" s="182">
        <f>SUMIF(วันทำงาน!$F$67:$F$157,$B55,วันทำงาน!$K$67:$K$157)</f>
        <v>0</v>
      </c>
      <c r="AP55" s="190">
        <f>IF((AND($W55&gt;=100%,$W55&lt;&gt;"")),เงื่อนไข!$F$8*AH55/$V55,0)</f>
        <v>0</v>
      </c>
      <c r="AQ55" s="193">
        <f>วันทำงาน!AU55</f>
        <v>0</v>
      </c>
      <c r="AR55" s="155"/>
      <c r="AS55" s="155">
        <f>IF(W55="",0,IF($W55&gt;=100%,เงื่อนไข!$P$4,IF($W55&gt;=80%,เงื่อนไข!$O$4,IF($W55&gt;=50%,เงื่อนไข!$N$4,IF($W55&lt;50%,เงื่อนไข!$M$4)))))</f>
        <v>0</v>
      </c>
      <c r="AT55" s="186">
        <f t="shared" si="23"/>
        <v>0</v>
      </c>
      <c r="AU55" s="182">
        <f t="shared" si="24"/>
        <v>0</v>
      </c>
      <c r="AV55" s="182">
        <f>IF(AT55=0,0,AT55/$R55*เงื่อนไข!$B$4)</f>
        <v>0</v>
      </c>
      <c r="AW55" s="188">
        <f t="shared" si="25"/>
        <v>0</v>
      </c>
      <c r="AX55" s="182">
        <f>SUMIF(วันทำงาน!$F$67:$F$157,$B55,วันทำงาน!$L$67:$L$157)</f>
        <v>0</v>
      </c>
      <c r="AY55" s="190">
        <f>IF((AND($W55&gt;=100%,$W55&lt;&gt;"")),เงื่อนไข!$F$8*AQ55/$V55,0)</f>
        <v>0</v>
      </c>
    </row>
    <row r="56" spans="1:51" s="6" customFormat="1" x14ac:dyDescent="0.25">
      <c r="A56" s="129" t="str">
        <f>IF(วันทำงาน!A56&lt;&gt;"",วันทำงาน!A56,"")</f>
        <v/>
      </c>
      <c r="B56" s="129" t="str">
        <f>IF(วันทำงาน!B54&lt;&gt;"",วันทำงาน!B54,"")</f>
        <v/>
      </c>
      <c r="C56" s="129"/>
      <c r="D56" s="129" t="str">
        <f>IF(วันทำงาน!C54&lt;&gt;"",วันทำงาน!C54,"")</f>
        <v/>
      </c>
      <c r="E56" s="130" t="str">
        <f>IF(วันทำงาน!D54&lt;&gt;"",วันทำงาน!D54,"")</f>
        <v/>
      </c>
      <c r="F56" s="93" t="str">
        <f>IF(วันทำงาน!E54&lt;&gt;"",วันทำงาน!E54,"")</f>
        <v/>
      </c>
      <c r="G56" s="129" t="str">
        <f>IF(วันทำงาน!F54&lt;&gt;"",วันทำงาน!F54,"")</f>
        <v/>
      </c>
      <c r="H56" s="141" t="str">
        <f>IF(F56="Salesman",วันทำงาน!G56,"")</f>
        <v/>
      </c>
      <c r="I56" s="146" t="str">
        <f>IF($H56="","",AB56/$R56*(100%-เงื่อนไข!$B$4))</f>
        <v/>
      </c>
      <c r="J56" s="146" t="str">
        <f>IF($H56="","",AK56/$R56*(100%-เงื่อนไข!$B$4))</f>
        <v/>
      </c>
      <c r="K56" s="146" t="str">
        <f>IF($H56="","",AT56/$R56*(100%-เงื่อนไข!$B$4))</f>
        <v/>
      </c>
      <c r="L56" s="146" t="str">
        <f t="shared" si="12"/>
        <v/>
      </c>
      <c r="M56" s="147" t="str">
        <f>IF((OR(วันทำงาน!H56="",$F$1="")),"",IF(F56="Salesman",วันทำงาน!H56,""))</f>
        <v/>
      </c>
      <c r="N56" s="115">
        <f>IF($M56="",0,IF($X56="P",Y56*เงื่อนไข!$C$5,0))</f>
        <v>0</v>
      </c>
      <c r="O56" s="115">
        <f>IF($M56="",0,IF($X56="P",AH56*เงื่อนไข!$C$5,0))</f>
        <v>0</v>
      </c>
      <c r="P56" s="146">
        <f>IF($M56="",0,IF($X56="P",AQ56*เงื่อนไข!$C$5,0))</f>
        <v>0</v>
      </c>
      <c r="Q56" s="146">
        <f t="shared" si="13"/>
        <v>0</v>
      </c>
      <c r="R56" s="130" t="str">
        <f>IF(วันทำงาน!J54&lt;&gt;"",วันทำงาน!J54,"")</f>
        <v/>
      </c>
      <c r="S56" s="129">
        <f>IF(วันทำงาน!K54&lt;&gt;"",วันทำงาน!K54,"")</f>
        <v>0</v>
      </c>
      <c r="T56" s="162" t="str">
        <f>IF(วันทำงาน!AZ56&lt;&gt;"",IF(วันทำงาน!AZ56&gt;S56,S56,วันทำงาน!AZ56),"")</f>
        <v/>
      </c>
      <c r="U56" s="110" t="str">
        <f>IF(A56="","",_xlfn.IFNA(VLOOKUP($F56,เงื่อนไข!$A$4:$P$7,3,0),0))</f>
        <v/>
      </c>
      <c r="V56" s="110">
        <f t="shared" si="14"/>
        <v>0</v>
      </c>
      <c r="W56" s="109" t="str">
        <f t="shared" si="15"/>
        <v/>
      </c>
      <c r="X56" s="196" t="str">
        <f t="shared" si="16"/>
        <v/>
      </c>
      <c r="Y56" s="193">
        <f>วันทำงาน!AQ56</f>
        <v>0</v>
      </c>
      <c r="Z56" s="155"/>
      <c r="AA56" s="155">
        <f>IF($W56="",0,IF($W56&gt;=100%,เงื่อนไข!$H$4,IF($W56&gt;=80%,เงื่อนไข!$G$4,IF($W56&gt;=50%,เงื่อนไข!$F$4,IF($W56&lt;50%,เงื่อนไข!$E$4)))))</f>
        <v>0</v>
      </c>
      <c r="AB56" s="186">
        <f t="shared" si="17"/>
        <v>0</v>
      </c>
      <c r="AC56" s="146">
        <f t="shared" si="18"/>
        <v>0</v>
      </c>
      <c r="AD56" s="182">
        <f>IF(AB56=0,0,AB56/$R56*เงื่อนไข!$B$4)</f>
        <v>0</v>
      </c>
      <c r="AE56" s="188">
        <f t="shared" si="19"/>
        <v>0</v>
      </c>
      <c r="AF56" s="182">
        <f>SUMIF(วันทำงาน!$F$67:$F$157,$B56,วันทำงาน!$J$67:$J$157)</f>
        <v>0</v>
      </c>
      <c r="AG56" s="190">
        <f>IF((AND($W56&gt;=100%,$W56&lt;&gt;"")),เงื่อนไข!$F$8*Y56/$V56,0)</f>
        <v>0</v>
      </c>
      <c r="AH56" s="188">
        <f>SUM(วันทำงาน!AR56:AT56,วันทำงาน!AV56:AX56)</f>
        <v>0</v>
      </c>
      <c r="AI56" s="155"/>
      <c r="AJ56" s="155">
        <f>IF($W56="",0,IF($W56&gt;=100%,เงื่อนไข!$L$4,IF($W56&gt;=80%,เงื่อนไข!$K$4,IF($W56&gt;=50%,เงื่อนไข!$J$4,IF($W56&lt;50%,เงื่อนไข!$I$4)))))</f>
        <v>0</v>
      </c>
      <c r="AK56" s="186">
        <f t="shared" si="20"/>
        <v>0</v>
      </c>
      <c r="AL56" s="182">
        <f t="shared" si="21"/>
        <v>0</v>
      </c>
      <c r="AM56" s="182">
        <f>IF(AK56=0,0,AK56/$R56*เงื่อนไข!$B$4)</f>
        <v>0</v>
      </c>
      <c r="AN56" s="188">
        <f t="shared" si="22"/>
        <v>0</v>
      </c>
      <c r="AO56" s="182">
        <f>SUMIF(วันทำงาน!$F$67:$F$157,$B56,วันทำงาน!$K$67:$K$157)</f>
        <v>0</v>
      </c>
      <c r="AP56" s="190">
        <f>IF((AND($W56&gt;=100%,$W56&lt;&gt;"")),เงื่อนไข!$F$8*AH56/$V56,0)</f>
        <v>0</v>
      </c>
      <c r="AQ56" s="193">
        <f>วันทำงาน!AU56</f>
        <v>0</v>
      </c>
      <c r="AR56" s="155"/>
      <c r="AS56" s="155">
        <f>IF(W56="",0,IF($W56&gt;=100%,เงื่อนไข!$P$4,IF($W56&gt;=80%,เงื่อนไข!$O$4,IF($W56&gt;=50%,เงื่อนไข!$N$4,IF($W56&lt;50%,เงื่อนไข!$M$4)))))</f>
        <v>0</v>
      </c>
      <c r="AT56" s="186">
        <f t="shared" si="23"/>
        <v>0</v>
      </c>
      <c r="AU56" s="182">
        <f t="shared" si="24"/>
        <v>0</v>
      </c>
      <c r="AV56" s="182">
        <f>IF(AT56=0,0,AT56/$R56*เงื่อนไข!$B$4)</f>
        <v>0</v>
      </c>
      <c r="AW56" s="188">
        <f t="shared" si="25"/>
        <v>0</v>
      </c>
      <c r="AX56" s="182">
        <f>SUMIF(วันทำงาน!$F$67:$F$157,$B56,วันทำงาน!$L$67:$L$157)</f>
        <v>0</v>
      </c>
      <c r="AY56" s="190">
        <f>IF((AND($W56&gt;=100%,$W56&lt;&gt;"")),เงื่อนไข!$F$8*AQ56/$V56,0)</f>
        <v>0</v>
      </c>
    </row>
    <row r="57" spans="1:51" s="6" customFormat="1" x14ac:dyDescent="0.25">
      <c r="A57" s="129" t="str">
        <f>IF(วันทำงาน!A57&lt;&gt;"",วันทำงาน!A57,"")</f>
        <v/>
      </c>
      <c r="B57" s="129" t="str">
        <f>IF(วันทำงาน!B55&lt;&gt;"",วันทำงาน!B55,"")</f>
        <v/>
      </c>
      <c r="C57" s="129"/>
      <c r="D57" s="129" t="str">
        <f>IF(วันทำงาน!C55&lt;&gt;"",วันทำงาน!C55,"")</f>
        <v/>
      </c>
      <c r="E57" s="130" t="str">
        <f>IF(วันทำงาน!D55&lt;&gt;"",วันทำงาน!D55,"")</f>
        <v/>
      </c>
      <c r="F57" s="93" t="str">
        <f>IF(วันทำงาน!E55&lt;&gt;"",วันทำงาน!E55,"")</f>
        <v/>
      </c>
      <c r="G57" s="129" t="str">
        <f>IF(วันทำงาน!F55&lt;&gt;"",วันทำงาน!F55,"")</f>
        <v/>
      </c>
      <c r="H57" s="141" t="str">
        <f>IF(F57="Salesman",วันทำงาน!G57,"")</f>
        <v/>
      </c>
      <c r="I57" s="146" t="str">
        <f>IF($H57="","",AB57/$R57*(100%-เงื่อนไข!$B$4))</f>
        <v/>
      </c>
      <c r="J57" s="146" t="str">
        <f>IF($H57="","",AK57/$R57*(100%-เงื่อนไข!$B$4))</f>
        <v/>
      </c>
      <c r="K57" s="146" t="str">
        <f>IF($H57="","",AT57/$R57*(100%-เงื่อนไข!$B$4))</f>
        <v/>
      </c>
      <c r="L57" s="146" t="str">
        <f t="shared" si="12"/>
        <v/>
      </c>
      <c r="M57" s="147" t="str">
        <f>IF((OR(วันทำงาน!H57="",$F$1="")),"",IF(F57="Salesman",วันทำงาน!H57,""))</f>
        <v/>
      </c>
      <c r="N57" s="115">
        <f>IF($M57="",0,IF($X57="P",Y57*เงื่อนไข!$C$5,0))</f>
        <v>0</v>
      </c>
      <c r="O57" s="115">
        <f>IF($M57="",0,IF($X57="P",AH57*เงื่อนไข!$C$5,0))</f>
        <v>0</v>
      </c>
      <c r="P57" s="146">
        <f>IF($M57="",0,IF($X57="P",AQ57*เงื่อนไข!$C$5,0))</f>
        <v>0</v>
      </c>
      <c r="Q57" s="146">
        <f t="shared" si="13"/>
        <v>0</v>
      </c>
      <c r="R57" s="130" t="str">
        <f>IF(วันทำงาน!J55&lt;&gt;"",วันทำงาน!J55,"")</f>
        <v/>
      </c>
      <c r="S57" s="129">
        <f>IF(วันทำงาน!K55&lt;&gt;"",วันทำงาน!K55,"")</f>
        <v>0</v>
      </c>
      <c r="T57" s="162" t="str">
        <f>IF(วันทำงาน!AZ57&lt;&gt;"",IF(วันทำงาน!AZ57&gt;S57,S57,วันทำงาน!AZ57),"")</f>
        <v/>
      </c>
      <c r="U57" s="110" t="str">
        <f>IF(A57="","",_xlfn.IFNA(VLOOKUP($F57,เงื่อนไข!$A$4:$P$7,3,0),0))</f>
        <v/>
      </c>
      <c r="V57" s="110">
        <f t="shared" si="14"/>
        <v>0</v>
      </c>
      <c r="W57" s="109" t="str">
        <f t="shared" si="15"/>
        <v/>
      </c>
      <c r="X57" s="196" t="str">
        <f t="shared" si="16"/>
        <v/>
      </c>
      <c r="Y57" s="193">
        <f>วันทำงาน!AQ57</f>
        <v>0</v>
      </c>
      <c r="Z57" s="155"/>
      <c r="AA57" s="155">
        <f>IF($W57="",0,IF($W57&gt;=100%,เงื่อนไข!$H$4,IF($W57&gt;=80%,เงื่อนไข!$G$4,IF($W57&gt;=50%,เงื่อนไข!$F$4,IF($W57&lt;50%,เงื่อนไข!$E$4)))))</f>
        <v>0</v>
      </c>
      <c r="AB57" s="186">
        <f t="shared" si="17"/>
        <v>0</v>
      </c>
      <c r="AC57" s="146">
        <f t="shared" si="18"/>
        <v>0</v>
      </c>
      <c r="AD57" s="182">
        <f>IF(AB57=0,0,AB57/$R57*เงื่อนไข!$B$4)</f>
        <v>0</v>
      </c>
      <c r="AE57" s="188">
        <f t="shared" si="19"/>
        <v>0</v>
      </c>
      <c r="AF57" s="182">
        <f>SUMIF(วันทำงาน!$F$67:$F$157,$B57,วันทำงาน!$J$67:$J$157)</f>
        <v>0</v>
      </c>
      <c r="AG57" s="190">
        <f>IF((AND($W57&gt;=100%,$W57&lt;&gt;"")),เงื่อนไข!$F$8*Y57/$V57,0)</f>
        <v>0</v>
      </c>
      <c r="AH57" s="188">
        <f>SUM(วันทำงาน!AR57:AT57,วันทำงาน!AV57:AX57)</f>
        <v>0</v>
      </c>
      <c r="AI57" s="155"/>
      <c r="AJ57" s="155">
        <f>IF($W57="",0,IF($W57&gt;=100%,เงื่อนไข!$L$4,IF($W57&gt;=80%,เงื่อนไข!$K$4,IF($W57&gt;=50%,เงื่อนไข!$J$4,IF($W57&lt;50%,เงื่อนไข!$I$4)))))</f>
        <v>0</v>
      </c>
      <c r="AK57" s="186">
        <f t="shared" si="20"/>
        <v>0</v>
      </c>
      <c r="AL57" s="182">
        <f t="shared" si="21"/>
        <v>0</v>
      </c>
      <c r="AM57" s="182">
        <f>IF(AK57=0,0,AK57/$R57*เงื่อนไข!$B$4)</f>
        <v>0</v>
      </c>
      <c r="AN57" s="188">
        <f t="shared" si="22"/>
        <v>0</v>
      </c>
      <c r="AO57" s="182">
        <f>SUMIF(วันทำงาน!$F$67:$F$157,$B57,วันทำงาน!$K$67:$K$157)</f>
        <v>0</v>
      </c>
      <c r="AP57" s="190">
        <f>IF((AND($W57&gt;=100%,$W57&lt;&gt;"")),เงื่อนไข!$F$8*AH57/$V57,0)</f>
        <v>0</v>
      </c>
      <c r="AQ57" s="193">
        <f>วันทำงาน!AU57</f>
        <v>0</v>
      </c>
      <c r="AR57" s="155"/>
      <c r="AS57" s="155">
        <f>IF(W57="",0,IF($W57&gt;=100%,เงื่อนไข!$P$4,IF($W57&gt;=80%,เงื่อนไข!$O$4,IF($W57&gt;=50%,เงื่อนไข!$N$4,IF($W57&lt;50%,เงื่อนไข!$M$4)))))</f>
        <v>0</v>
      </c>
      <c r="AT57" s="186">
        <f t="shared" si="23"/>
        <v>0</v>
      </c>
      <c r="AU57" s="182">
        <f t="shared" si="24"/>
        <v>0</v>
      </c>
      <c r="AV57" s="182">
        <f>IF(AT57=0,0,AT57/$R57*เงื่อนไข!$B$4)</f>
        <v>0</v>
      </c>
      <c r="AW57" s="188">
        <f t="shared" si="25"/>
        <v>0</v>
      </c>
      <c r="AX57" s="182">
        <f>SUMIF(วันทำงาน!$F$67:$F$157,$B57,วันทำงาน!$L$67:$L$157)</f>
        <v>0</v>
      </c>
      <c r="AY57" s="190">
        <f>IF((AND($W57&gt;=100%,$W57&lt;&gt;"")),เงื่อนไข!$F$8*AQ57/$V57,0)</f>
        <v>0</v>
      </c>
    </row>
    <row r="58" spans="1:51" s="6" customFormat="1" x14ac:dyDescent="0.25">
      <c r="A58" s="129" t="str">
        <f>IF(วันทำงาน!A58&lt;&gt;"",วันทำงาน!A58,"")</f>
        <v/>
      </c>
      <c r="B58" s="129" t="str">
        <f>IF(วันทำงาน!B56&lt;&gt;"",วันทำงาน!B56,"")</f>
        <v/>
      </c>
      <c r="C58" s="129"/>
      <c r="D58" s="129" t="str">
        <f>IF(วันทำงาน!C56&lt;&gt;"",วันทำงาน!C56,"")</f>
        <v/>
      </c>
      <c r="E58" s="130" t="str">
        <f>IF(วันทำงาน!D56&lt;&gt;"",วันทำงาน!D56,"")</f>
        <v/>
      </c>
      <c r="F58" s="93" t="str">
        <f>IF(วันทำงาน!E56&lt;&gt;"",วันทำงาน!E56,"")</f>
        <v/>
      </c>
      <c r="G58" s="129" t="str">
        <f>IF(วันทำงาน!F56&lt;&gt;"",วันทำงาน!F56,"")</f>
        <v/>
      </c>
      <c r="H58" s="141" t="str">
        <f>IF(F58="Salesman",วันทำงาน!G58,"")</f>
        <v/>
      </c>
      <c r="I58" s="146" t="str">
        <f>IF($H58="","",AB58/$R58*(100%-เงื่อนไข!$B$4))</f>
        <v/>
      </c>
      <c r="J58" s="146" t="str">
        <f>IF($H58="","",AK58/$R58*(100%-เงื่อนไข!$B$4))</f>
        <v/>
      </c>
      <c r="K58" s="146" t="str">
        <f>IF($H58="","",AT58/$R58*(100%-เงื่อนไข!$B$4))</f>
        <v/>
      </c>
      <c r="L58" s="146" t="str">
        <f t="shared" si="12"/>
        <v/>
      </c>
      <c r="M58" s="147" t="str">
        <f>IF((OR(วันทำงาน!H58="",$F$1="")),"",IF(F58="Salesman",วันทำงาน!H58,""))</f>
        <v/>
      </c>
      <c r="N58" s="115">
        <f>IF($M58="",0,IF($X58="P",Y58*เงื่อนไข!$C$5,0))</f>
        <v>0</v>
      </c>
      <c r="O58" s="115">
        <f>IF($M58="",0,IF($X58="P",AH58*เงื่อนไข!$C$5,0))</f>
        <v>0</v>
      </c>
      <c r="P58" s="146">
        <f>IF($M58="",0,IF($X58="P",AQ58*เงื่อนไข!$C$5,0))</f>
        <v>0</v>
      </c>
      <c r="Q58" s="146">
        <f t="shared" si="13"/>
        <v>0</v>
      </c>
      <c r="R58" s="130" t="str">
        <f>IF(วันทำงาน!J56&lt;&gt;"",วันทำงาน!J56,"")</f>
        <v/>
      </c>
      <c r="S58" s="129">
        <f>IF(วันทำงาน!K56&lt;&gt;"",วันทำงาน!K56,"")</f>
        <v>0</v>
      </c>
      <c r="T58" s="162" t="str">
        <f>IF(วันทำงาน!AZ58&lt;&gt;"",IF(วันทำงาน!AZ58&gt;S58,S58,วันทำงาน!AZ58),"")</f>
        <v/>
      </c>
      <c r="U58" s="110" t="str">
        <f>IF(A58="","",_xlfn.IFNA(VLOOKUP($F58,เงื่อนไข!$A$4:$P$7,3,0),0))</f>
        <v/>
      </c>
      <c r="V58" s="110">
        <f t="shared" si="14"/>
        <v>0</v>
      </c>
      <c r="W58" s="109" t="str">
        <f t="shared" si="15"/>
        <v/>
      </c>
      <c r="X58" s="196" t="str">
        <f t="shared" si="16"/>
        <v/>
      </c>
      <c r="Y58" s="193">
        <f>วันทำงาน!AQ58</f>
        <v>0</v>
      </c>
      <c r="Z58" s="155"/>
      <c r="AA58" s="155">
        <f>IF($W58="",0,IF($W58&gt;=100%,เงื่อนไข!$H$4,IF($W58&gt;=80%,เงื่อนไข!$G$4,IF($W58&gt;=50%,เงื่อนไข!$F$4,IF($W58&lt;50%,เงื่อนไข!$E$4)))))</f>
        <v>0</v>
      </c>
      <c r="AB58" s="186">
        <f t="shared" si="17"/>
        <v>0</v>
      </c>
      <c r="AC58" s="146">
        <f t="shared" si="18"/>
        <v>0</v>
      </c>
      <c r="AD58" s="182">
        <f>IF(AB58=0,0,AB58/$R58*เงื่อนไข!$B$4)</f>
        <v>0</v>
      </c>
      <c r="AE58" s="188">
        <f t="shared" si="19"/>
        <v>0</v>
      </c>
      <c r="AF58" s="182">
        <f>SUMIF(วันทำงาน!$F$67:$F$157,$B58,วันทำงาน!$J$67:$J$157)</f>
        <v>0</v>
      </c>
      <c r="AG58" s="190">
        <f>IF((AND($W58&gt;=100%,$W58&lt;&gt;"")),เงื่อนไข!$F$8*Y58/$V58,0)</f>
        <v>0</v>
      </c>
      <c r="AH58" s="188">
        <f>SUM(วันทำงาน!AR58:AT58,วันทำงาน!AV58:AX58)</f>
        <v>0</v>
      </c>
      <c r="AI58" s="155"/>
      <c r="AJ58" s="155">
        <f>IF($W58="",0,IF($W58&gt;=100%,เงื่อนไข!$L$4,IF($W58&gt;=80%,เงื่อนไข!$K$4,IF($W58&gt;=50%,เงื่อนไข!$J$4,IF($W58&lt;50%,เงื่อนไข!$I$4)))))</f>
        <v>0</v>
      </c>
      <c r="AK58" s="186">
        <f t="shared" si="20"/>
        <v>0</v>
      </c>
      <c r="AL58" s="182">
        <f t="shared" si="21"/>
        <v>0</v>
      </c>
      <c r="AM58" s="182">
        <f>IF(AK58=0,0,AK58/$R58*เงื่อนไข!$B$4)</f>
        <v>0</v>
      </c>
      <c r="AN58" s="188">
        <f t="shared" si="22"/>
        <v>0</v>
      </c>
      <c r="AO58" s="182">
        <f>SUMIF(วันทำงาน!$F$67:$F$157,$B58,วันทำงาน!$K$67:$K$157)</f>
        <v>0</v>
      </c>
      <c r="AP58" s="190">
        <f>IF((AND($W58&gt;=100%,$W58&lt;&gt;"")),เงื่อนไข!$F$8*AH58/$V58,0)</f>
        <v>0</v>
      </c>
      <c r="AQ58" s="193">
        <f>วันทำงาน!AU58</f>
        <v>0</v>
      </c>
      <c r="AR58" s="155"/>
      <c r="AS58" s="155">
        <f>IF(W58="",0,IF($W58&gt;=100%,เงื่อนไข!$P$4,IF($W58&gt;=80%,เงื่อนไข!$O$4,IF($W58&gt;=50%,เงื่อนไข!$N$4,IF($W58&lt;50%,เงื่อนไข!$M$4)))))</f>
        <v>0</v>
      </c>
      <c r="AT58" s="186">
        <f t="shared" si="23"/>
        <v>0</v>
      </c>
      <c r="AU58" s="182">
        <f t="shared" si="24"/>
        <v>0</v>
      </c>
      <c r="AV58" s="182">
        <f>IF(AT58=0,0,AT58/$R58*เงื่อนไข!$B$4)</f>
        <v>0</v>
      </c>
      <c r="AW58" s="188">
        <f t="shared" si="25"/>
        <v>0</v>
      </c>
      <c r="AX58" s="182">
        <f>SUMIF(วันทำงาน!$F$67:$F$157,$B58,วันทำงาน!$L$67:$L$157)</f>
        <v>0</v>
      </c>
      <c r="AY58" s="190">
        <f>IF((AND($W58&gt;=100%,$W58&lt;&gt;"")),เงื่อนไข!$F$8*AQ58/$V58,0)</f>
        <v>0</v>
      </c>
    </row>
    <row r="59" spans="1:51" s="6" customFormat="1" x14ac:dyDescent="0.25">
      <c r="A59" s="129" t="str">
        <f>IF(วันทำงาน!A59&lt;&gt;"",วันทำงาน!A59,"")</f>
        <v/>
      </c>
      <c r="B59" s="129" t="str">
        <f>IF(วันทำงาน!B57&lt;&gt;"",วันทำงาน!B57,"")</f>
        <v/>
      </c>
      <c r="C59" s="129"/>
      <c r="D59" s="129" t="str">
        <f>IF(วันทำงาน!C57&lt;&gt;"",วันทำงาน!C57,"")</f>
        <v/>
      </c>
      <c r="E59" s="130" t="str">
        <f>IF(วันทำงาน!D57&lt;&gt;"",วันทำงาน!D57,"")</f>
        <v/>
      </c>
      <c r="F59" s="93" t="str">
        <f>IF(วันทำงาน!E57&lt;&gt;"",วันทำงาน!E57,"")</f>
        <v/>
      </c>
      <c r="G59" s="129" t="str">
        <f>IF(วันทำงาน!F57&lt;&gt;"",วันทำงาน!F57,"")</f>
        <v/>
      </c>
      <c r="H59" s="141" t="str">
        <f>IF(F59="Salesman",วันทำงาน!G59,"")</f>
        <v/>
      </c>
      <c r="I59" s="146" t="str">
        <f>IF($H59="","",AB59/$R59*(100%-เงื่อนไข!$B$4))</f>
        <v/>
      </c>
      <c r="J59" s="146" t="str">
        <f>IF($H59="","",AK59/$R59*(100%-เงื่อนไข!$B$4))</f>
        <v/>
      </c>
      <c r="K59" s="146" t="str">
        <f>IF($H59="","",AT59/$R59*(100%-เงื่อนไข!$B$4))</f>
        <v/>
      </c>
      <c r="L59" s="146" t="str">
        <f t="shared" si="12"/>
        <v/>
      </c>
      <c r="M59" s="147" t="str">
        <f>IF((OR(วันทำงาน!H59="",$F$1="")),"",IF(F59="Salesman",วันทำงาน!H59,""))</f>
        <v/>
      </c>
      <c r="N59" s="115">
        <f>IF($M59="",0,IF($X59="P",Y59*เงื่อนไข!$C$5,0))</f>
        <v>0</v>
      </c>
      <c r="O59" s="115">
        <f>IF($M59="",0,IF($X59="P",AH59*เงื่อนไข!$C$5,0))</f>
        <v>0</v>
      </c>
      <c r="P59" s="146">
        <f>IF($M59="",0,IF($X59="P",AQ59*เงื่อนไข!$C$5,0))</f>
        <v>0</v>
      </c>
      <c r="Q59" s="146">
        <f t="shared" si="13"/>
        <v>0</v>
      </c>
      <c r="R59" s="130" t="str">
        <f>IF(วันทำงาน!J57&lt;&gt;"",วันทำงาน!J57,"")</f>
        <v/>
      </c>
      <c r="S59" s="129">
        <f>IF(วันทำงาน!K57&lt;&gt;"",วันทำงาน!K57,"")</f>
        <v>0</v>
      </c>
      <c r="T59" s="162" t="str">
        <f>IF(วันทำงาน!AZ59&lt;&gt;"",IF(วันทำงาน!AZ59&gt;S59,S59,วันทำงาน!AZ59),"")</f>
        <v/>
      </c>
      <c r="U59" s="110" t="str">
        <f>IF(A59="","",_xlfn.IFNA(VLOOKUP($F59,เงื่อนไข!$A$4:$P$7,3,0),0))</f>
        <v/>
      </c>
      <c r="V59" s="110">
        <f t="shared" si="14"/>
        <v>0</v>
      </c>
      <c r="W59" s="109" t="str">
        <f t="shared" si="15"/>
        <v/>
      </c>
      <c r="X59" s="196" t="str">
        <f t="shared" si="16"/>
        <v/>
      </c>
      <c r="Y59" s="193">
        <f>วันทำงาน!AQ59</f>
        <v>0</v>
      </c>
      <c r="Z59" s="155"/>
      <c r="AA59" s="155">
        <f>IF($W59="",0,IF($W59&gt;=100%,เงื่อนไข!$H$4,IF($W59&gt;=80%,เงื่อนไข!$G$4,IF($W59&gt;=50%,เงื่อนไข!$F$4,IF($W59&lt;50%,เงื่อนไข!$E$4)))))</f>
        <v>0</v>
      </c>
      <c r="AB59" s="186">
        <f t="shared" si="17"/>
        <v>0</v>
      </c>
      <c r="AC59" s="146">
        <f t="shared" si="18"/>
        <v>0</v>
      </c>
      <c r="AD59" s="182">
        <f>IF(AB59=0,0,AB59/$R59*เงื่อนไข!$B$4)</f>
        <v>0</v>
      </c>
      <c r="AE59" s="188">
        <f t="shared" si="19"/>
        <v>0</v>
      </c>
      <c r="AF59" s="182">
        <f>SUMIF(วันทำงาน!$F$67:$F$157,$B59,วันทำงาน!$J$67:$J$157)</f>
        <v>0</v>
      </c>
      <c r="AG59" s="190">
        <f>IF((AND($W59&gt;=100%,$W59&lt;&gt;"")),เงื่อนไข!$F$8*Y59/$V59,0)</f>
        <v>0</v>
      </c>
      <c r="AH59" s="188">
        <f>SUM(วันทำงาน!AR59:AT59,วันทำงาน!AV59:AX59)</f>
        <v>0</v>
      </c>
      <c r="AI59" s="155"/>
      <c r="AJ59" s="155">
        <f>IF($W59="",0,IF($W59&gt;=100%,เงื่อนไข!$L$4,IF($W59&gt;=80%,เงื่อนไข!$K$4,IF($W59&gt;=50%,เงื่อนไข!$J$4,IF($W59&lt;50%,เงื่อนไข!$I$4)))))</f>
        <v>0</v>
      </c>
      <c r="AK59" s="186">
        <f t="shared" si="20"/>
        <v>0</v>
      </c>
      <c r="AL59" s="182">
        <f t="shared" si="21"/>
        <v>0</v>
      </c>
      <c r="AM59" s="182">
        <f>IF(AK59=0,0,AK59/$R59*เงื่อนไข!$B$4)</f>
        <v>0</v>
      </c>
      <c r="AN59" s="188">
        <f t="shared" si="22"/>
        <v>0</v>
      </c>
      <c r="AO59" s="182">
        <f>SUMIF(วันทำงาน!$F$67:$F$157,$B59,วันทำงาน!$K$67:$K$157)</f>
        <v>0</v>
      </c>
      <c r="AP59" s="190">
        <f>IF((AND($W59&gt;=100%,$W59&lt;&gt;"")),เงื่อนไข!$F$8*AH59/$V59,0)</f>
        <v>0</v>
      </c>
      <c r="AQ59" s="193">
        <f>วันทำงาน!AU59</f>
        <v>0</v>
      </c>
      <c r="AR59" s="155"/>
      <c r="AS59" s="155">
        <f>IF(W59="",0,IF($W59&gt;=100%,เงื่อนไข!$P$4,IF($W59&gt;=80%,เงื่อนไข!$O$4,IF($W59&gt;=50%,เงื่อนไข!$N$4,IF($W59&lt;50%,เงื่อนไข!$M$4)))))</f>
        <v>0</v>
      </c>
      <c r="AT59" s="186">
        <f t="shared" si="23"/>
        <v>0</v>
      </c>
      <c r="AU59" s="182">
        <f t="shared" si="24"/>
        <v>0</v>
      </c>
      <c r="AV59" s="182">
        <f>IF(AT59=0,0,AT59/$R59*เงื่อนไข!$B$4)</f>
        <v>0</v>
      </c>
      <c r="AW59" s="188">
        <f t="shared" si="25"/>
        <v>0</v>
      </c>
      <c r="AX59" s="182">
        <f>SUMIF(วันทำงาน!$F$67:$F$157,$B59,วันทำงาน!$L$67:$L$157)</f>
        <v>0</v>
      </c>
      <c r="AY59" s="190">
        <f>IF((AND($W59&gt;=100%,$W59&lt;&gt;"")),เงื่อนไข!$F$8*AQ59/$V59,0)</f>
        <v>0</v>
      </c>
    </row>
    <row r="60" spans="1:51" s="6" customFormat="1" x14ac:dyDescent="0.25">
      <c r="A60" s="129" t="str">
        <f>IF(วันทำงาน!A60&lt;&gt;"",วันทำงาน!A60,"")</f>
        <v/>
      </c>
      <c r="B60" s="129" t="str">
        <f>IF(วันทำงาน!B58&lt;&gt;"",วันทำงาน!B58,"")</f>
        <v/>
      </c>
      <c r="C60" s="129"/>
      <c r="D60" s="129" t="str">
        <f>IF(วันทำงาน!C58&lt;&gt;"",วันทำงาน!C58,"")</f>
        <v/>
      </c>
      <c r="E60" s="130" t="str">
        <f>IF(วันทำงาน!D58&lt;&gt;"",วันทำงาน!D58,"")</f>
        <v/>
      </c>
      <c r="F60" s="93" t="str">
        <f>IF(วันทำงาน!E58&lt;&gt;"",วันทำงาน!E58,"")</f>
        <v/>
      </c>
      <c r="G60" s="129" t="str">
        <f>IF(วันทำงาน!F58&lt;&gt;"",วันทำงาน!F58,"")</f>
        <v/>
      </c>
      <c r="H60" s="141" t="str">
        <f>IF(F60="Salesman",วันทำงาน!G60,"")</f>
        <v/>
      </c>
      <c r="I60" s="146" t="str">
        <f>IF($H60="","",AB60/$R60*(100%-เงื่อนไข!$B$4))</f>
        <v/>
      </c>
      <c r="J60" s="146" t="str">
        <f>IF($H60="","",AK60/$R60*(100%-เงื่อนไข!$B$4))</f>
        <v/>
      </c>
      <c r="K60" s="146" t="str">
        <f>IF($H60="","",AT60/$R60*(100%-เงื่อนไข!$B$4))</f>
        <v/>
      </c>
      <c r="L60" s="146" t="str">
        <f t="shared" si="12"/>
        <v/>
      </c>
      <c r="M60" s="147" t="str">
        <f>IF((OR(วันทำงาน!H60="",$F$1="")),"",IF(F60="Salesman",วันทำงาน!H60,""))</f>
        <v/>
      </c>
      <c r="N60" s="115">
        <f>IF($M60="",0,IF($X60="P",Y60*เงื่อนไข!$C$5,0))</f>
        <v>0</v>
      </c>
      <c r="O60" s="115">
        <f>IF($M60="",0,IF($X60="P",AH60*เงื่อนไข!$C$5,0))</f>
        <v>0</v>
      </c>
      <c r="P60" s="146">
        <f>IF($M60="",0,IF($X60="P",AQ60*เงื่อนไข!$C$5,0))</f>
        <v>0</v>
      </c>
      <c r="Q60" s="146">
        <f t="shared" si="13"/>
        <v>0</v>
      </c>
      <c r="R60" s="130" t="str">
        <f>IF(วันทำงาน!J58&lt;&gt;"",วันทำงาน!J58,"")</f>
        <v/>
      </c>
      <c r="S60" s="129">
        <f>IF(วันทำงาน!K58&lt;&gt;"",วันทำงาน!K58,"")</f>
        <v>0</v>
      </c>
      <c r="T60" s="162" t="str">
        <f>IF(วันทำงาน!AZ60&lt;&gt;"",IF(วันทำงาน!AZ60&gt;S60,S60,วันทำงาน!AZ60),"")</f>
        <v/>
      </c>
      <c r="U60" s="110" t="str">
        <f>IF(A60="","",_xlfn.IFNA(VLOOKUP($F60,เงื่อนไข!$A$4:$P$7,3,0),0))</f>
        <v/>
      </c>
      <c r="V60" s="110">
        <f t="shared" si="14"/>
        <v>0</v>
      </c>
      <c r="W60" s="109" t="str">
        <f t="shared" si="15"/>
        <v/>
      </c>
      <c r="X60" s="196" t="str">
        <f t="shared" si="16"/>
        <v/>
      </c>
      <c r="Y60" s="193">
        <f>วันทำงาน!AQ60</f>
        <v>0</v>
      </c>
      <c r="Z60" s="155"/>
      <c r="AA60" s="155">
        <f>IF($W60="",0,IF($W60&gt;=100%,เงื่อนไข!$H$4,IF($W60&gt;=80%,เงื่อนไข!$G$4,IF($W60&gt;=50%,เงื่อนไข!$F$4,IF($W60&lt;50%,เงื่อนไข!$E$4)))))</f>
        <v>0</v>
      </c>
      <c r="AB60" s="186">
        <f t="shared" si="17"/>
        <v>0</v>
      </c>
      <c r="AC60" s="146">
        <f t="shared" si="18"/>
        <v>0</v>
      </c>
      <c r="AD60" s="182">
        <f>IF(AB60=0,0,AB60/$R60*เงื่อนไข!$B$4)</f>
        <v>0</v>
      </c>
      <c r="AE60" s="188">
        <f t="shared" si="19"/>
        <v>0</v>
      </c>
      <c r="AF60" s="182">
        <f>SUMIF(วันทำงาน!$F$67:$F$157,$B60,วันทำงาน!$J$67:$J$157)</f>
        <v>0</v>
      </c>
      <c r="AG60" s="190">
        <f>IF((AND($W60&gt;=100%,$W60&lt;&gt;"")),เงื่อนไข!$F$8*Y60/$V60,0)</f>
        <v>0</v>
      </c>
      <c r="AH60" s="188">
        <f>SUM(วันทำงาน!AR60:AT60,วันทำงาน!AV60:AX60)</f>
        <v>0</v>
      </c>
      <c r="AI60" s="155"/>
      <c r="AJ60" s="155">
        <f>IF($W60="",0,IF($W60&gt;=100%,เงื่อนไข!$L$4,IF($W60&gt;=80%,เงื่อนไข!$K$4,IF($W60&gt;=50%,เงื่อนไข!$J$4,IF($W60&lt;50%,เงื่อนไข!$I$4)))))</f>
        <v>0</v>
      </c>
      <c r="AK60" s="186">
        <f t="shared" si="20"/>
        <v>0</v>
      </c>
      <c r="AL60" s="182">
        <f t="shared" si="21"/>
        <v>0</v>
      </c>
      <c r="AM60" s="182">
        <f>IF(AK60=0,0,AK60/$R60*เงื่อนไข!$B$4)</f>
        <v>0</v>
      </c>
      <c r="AN60" s="188">
        <f t="shared" si="22"/>
        <v>0</v>
      </c>
      <c r="AO60" s="182">
        <f>SUMIF(วันทำงาน!$F$67:$F$157,$B60,วันทำงาน!$K$67:$K$157)</f>
        <v>0</v>
      </c>
      <c r="AP60" s="190">
        <f>IF((AND($W60&gt;=100%,$W60&lt;&gt;"")),เงื่อนไข!$F$8*AH60/$V60,0)</f>
        <v>0</v>
      </c>
      <c r="AQ60" s="193">
        <f>วันทำงาน!AU60</f>
        <v>0</v>
      </c>
      <c r="AR60" s="155"/>
      <c r="AS60" s="155">
        <f>IF(W60="",0,IF($W60&gt;=100%,เงื่อนไข!$P$4,IF($W60&gt;=80%,เงื่อนไข!$O$4,IF($W60&gt;=50%,เงื่อนไข!$N$4,IF($W60&lt;50%,เงื่อนไข!$M$4)))))</f>
        <v>0</v>
      </c>
      <c r="AT60" s="186">
        <f t="shared" si="23"/>
        <v>0</v>
      </c>
      <c r="AU60" s="182">
        <f t="shared" si="24"/>
        <v>0</v>
      </c>
      <c r="AV60" s="182">
        <f>IF(AT60=0,0,AT60/$R60*เงื่อนไข!$B$4)</f>
        <v>0</v>
      </c>
      <c r="AW60" s="188">
        <f t="shared" si="25"/>
        <v>0</v>
      </c>
      <c r="AX60" s="182">
        <f>SUMIF(วันทำงาน!$F$67:$F$157,$B60,วันทำงาน!$L$67:$L$157)</f>
        <v>0</v>
      </c>
      <c r="AY60" s="190">
        <f>IF((AND($W60&gt;=100%,$W60&lt;&gt;"")),เงื่อนไข!$F$8*AQ60/$V60,0)</f>
        <v>0</v>
      </c>
    </row>
    <row r="61" spans="1:51" s="6" customFormat="1" x14ac:dyDescent="0.25">
      <c r="A61" s="129" t="str">
        <f>IF(วันทำงาน!A61&lt;&gt;"",วันทำงาน!A61,"")</f>
        <v/>
      </c>
      <c r="B61" s="129" t="str">
        <f>IF(วันทำงาน!B59&lt;&gt;"",วันทำงาน!B59,"")</f>
        <v/>
      </c>
      <c r="C61" s="129"/>
      <c r="D61" s="129" t="str">
        <f>IF(วันทำงาน!C59&lt;&gt;"",วันทำงาน!C59,"")</f>
        <v/>
      </c>
      <c r="E61" s="130" t="str">
        <f>IF(วันทำงาน!D59&lt;&gt;"",วันทำงาน!D59,"")</f>
        <v/>
      </c>
      <c r="F61" s="93" t="str">
        <f>IF(วันทำงาน!E59&lt;&gt;"",วันทำงาน!E59,"")</f>
        <v/>
      </c>
      <c r="G61" s="129" t="str">
        <f>IF(วันทำงาน!F59&lt;&gt;"",วันทำงาน!F59,"")</f>
        <v/>
      </c>
      <c r="H61" s="141" t="str">
        <f>IF(F61="Salesman",วันทำงาน!G61,"")</f>
        <v/>
      </c>
      <c r="I61" s="146" t="str">
        <f>IF($H61="","",AB61/$R61*(100%-เงื่อนไข!$B$4))</f>
        <v/>
      </c>
      <c r="J61" s="146" t="str">
        <f>IF($H61="","",AK61/$R61*(100%-เงื่อนไข!$B$4))</f>
        <v/>
      </c>
      <c r="K61" s="146" t="str">
        <f>IF($H61="","",AT61/$R61*(100%-เงื่อนไข!$B$4))</f>
        <v/>
      </c>
      <c r="L61" s="146" t="str">
        <f t="shared" si="12"/>
        <v/>
      </c>
      <c r="M61" s="147" t="str">
        <f>IF((OR(วันทำงาน!H61="",$F$1="")),"",IF(F61="Salesman",วันทำงาน!H61,""))</f>
        <v/>
      </c>
      <c r="N61" s="115">
        <f>IF($M61="",0,IF($X61="P",Y61*เงื่อนไข!$C$5,0))</f>
        <v>0</v>
      </c>
      <c r="O61" s="115">
        <f>IF($M61="",0,IF($X61="P",AH61*เงื่อนไข!$C$5,0))</f>
        <v>0</v>
      </c>
      <c r="P61" s="146">
        <f>IF($M61="",0,IF($X61="P",AQ61*เงื่อนไข!$C$5,0))</f>
        <v>0</v>
      </c>
      <c r="Q61" s="146">
        <f t="shared" si="13"/>
        <v>0</v>
      </c>
      <c r="R61" s="130" t="str">
        <f>IF(วันทำงาน!J59&lt;&gt;"",วันทำงาน!J59,"")</f>
        <v/>
      </c>
      <c r="S61" s="129">
        <f>IF(วันทำงาน!K59&lt;&gt;"",วันทำงาน!K59,"")</f>
        <v>0</v>
      </c>
      <c r="T61" s="162" t="str">
        <f>IF(วันทำงาน!AZ61&lt;&gt;"",IF(วันทำงาน!AZ61&gt;S61,S61,วันทำงาน!AZ61),"")</f>
        <v/>
      </c>
      <c r="U61" s="110" t="str">
        <f>IF(A61="","",_xlfn.IFNA(VLOOKUP($F61,เงื่อนไข!$A$4:$P$7,3,0),0))</f>
        <v/>
      </c>
      <c r="V61" s="110">
        <f t="shared" si="14"/>
        <v>0</v>
      </c>
      <c r="W61" s="109" t="str">
        <f t="shared" si="15"/>
        <v/>
      </c>
      <c r="X61" s="196" t="str">
        <f t="shared" si="16"/>
        <v/>
      </c>
      <c r="Y61" s="193">
        <f>วันทำงาน!AQ61</f>
        <v>0</v>
      </c>
      <c r="Z61" s="155"/>
      <c r="AA61" s="155">
        <f>IF($W61="",0,IF($W61&gt;=100%,เงื่อนไข!$H$4,IF($W61&gt;=80%,เงื่อนไข!$G$4,IF($W61&gt;=50%,เงื่อนไข!$F$4,IF($W61&lt;50%,เงื่อนไข!$E$4)))))</f>
        <v>0</v>
      </c>
      <c r="AB61" s="186">
        <f t="shared" si="17"/>
        <v>0</v>
      </c>
      <c r="AC61" s="146">
        <f t="shared" si="18"/>
        <v>0</v>
      </c>
      <c r="AD61" s="182">
        <f>IF(AB61=0,0,AB61/$R61*เงื่อนไข!$B$4)</f>
        <v>0</v>
      </c>
      <c r="AE61" s="188">
        <f t="shared" si="19"/>
        <v>0</v>
      </c>
      <c r="AF61" s="182">
        <f>SUMIF(วันทำงาน!$F$67:$F$157,$B61,วันทำงาน!$J$67:$J$157)</f>
        <v>0</v>
      </c>
      <c r="AG61" s="190">
        <f>IF((AND($W61&gt;=100%,$W61&lt;&gt;"")),เงื่อนไข!$F$8*Y61/$V61,0)</f>
        <v>0</v>
      </c>
      <c r="AH61" s="188">
        <f>SUM(วันทำงาน!AR61:AT61,วันทำงาน!AV61:AX61)</f>
        <v>0</v>
      </c>
      <c r="AI61" s="155"/>
      <c r="AJ61" s="155">
        <f>IF($W61="",0,IF($W61&gt;=100%,เงื่อนไข!$L$4,IF($W61&gt;=80%,เงื่อนไข!$K$4,IF($W61&gt;=50%,เงื่อนไข!$J$4,IF($W61&lt;50%,เงื่อนไข!$I$4)))))</f>
        <v>0</v>
      </c>
      <c r="AK61" s="186">
        <f t="shared" si="20"/>
        <v>0</v>
      </c>
      <c r="AL61" s="182">
        <f t="shared" si="21"/>
        <v>0</v>
      </c>
      <c r="AM61" s="182">
        <f>IF(AK61=0,0,AK61/$R61*เงื่อนไข!$B$4)</f>
        <v>0</v>
      </c>
      <c r="AN61" s="188">
        <f t="shared" si="22"/>
        <v>0</v>
      </c>
      <c r="AO61" s="182">
        <f>SUMIF(วันทำงาน!$F$67:$F$157,$B61,วันทำงาน!$K$67:$K$157)</f>
        <v>0</v>
      </c>
      <c r="AP61" s="190">
        <f>IF((AND($W61&gt;=100%,$W61&lt;&gt;"")),เงื่อนไข!$F$8*AH61/$V61,0)</f>
        <v>0</v>
      </c>
      <c r="AQ61" s="193">
        <f>วันทำงาน!AU61</f>
        <v>0</v>
      </c>
      <c r="AR61" s="155"/>
      <c r="AS61" s="155">
        <f>IF(W61="",0,IF($W61&gt;=100%,เงื่อนไข!$P$4,IF($W61&gt;=80%,เงื่อนไข!$O$4,IF($W61&gt;=50%,เงื่อนไข!$N$4,IF($W61&lt;50%,เงื่อนไข!$M$4)))))</f>
        <v>0</v>
      </c>
      <c r="AT61" s="186">
        <f t="shared" si="23"/>
        <v>0</v>
      </c>
      <c r="AU61" s="182">
        <f t="shared" si="24"/>
        <v>0</v>
      </c>
      <c r="AV61" s="182">
        <f>IF(AT61=0,0,AT61/$R61*เงื่อนไข!$B$4)</f>
        <v>0</v>
      </c>
      <c r="AW61" s="188">
        <f t="shared" si="25"/>
        <v>0</v>
      </c>
      <c r="AX61" s="182">
        <f>SUMIF(วันทำงาน!$F$67:$F$157,$B61,วันทำงาน!$L$67:$L$157)</f>
        <v>0</v>
      </c>
      <c r="AY61" s="190">
        <f>IF((AND($W61&gt;=100%,$W61&lt;&gt;"")),เงื่อนไข!$F$8*AQ61/$V61,0)</f>
        <v>0</v>
      </c>
    </row>
    <row r="62" spans="1:51" s="6" customFormat="1" x14ac:dyDescent="0.25">
      <c r="A62" s="129" t="str">
        <f>IF(วันทำงาน!A62&lt;&gt;"",วันทำงาน!A62,"")</f>
        <v/>
      </c>
      <c r="B62" s="129" t="str">
        <f>IF(วันทำงาน!B60&lt;&gt;"",วันทำงาน!B60,"")</f>
        <v/>
      </c>
      <c r="C62" s="129"/>
      <c r="D62" s="129" t="str">
        <f>IF(วันทำงาน!C60&lt;&gt;"",วันทำงาน!C60,"")</f>
        <v/>
      </c>
      <c r="E62" s="130" t="str">
        <f>IF(วันทำงาน!D60&lt;&gt;"",วันทำงาน!D60,"")</f>
        <v/>
      </c>
      <c r="F62" s="93" t="str">
        <f>IF(วันทำงาน!E60&lt;&gt;"",วันทำงาน!E60,"")</f>
        <v/>
      </c>
      <c r="G62" s="129" t="str">
        <f>IF(วันทำงาน!F60&lt;&gt;"",วันทำงาน!F60,"")</f>
        <v/>
      </c>
      <c r="H62" s="141" t="str">
        <f>IF(F62="Salesman",วันทำงาน!G62,"")</f>
        <v/>
      </c>
      <c r="I62" s="146" t="str">
        <f>IF($H62="","",AB62/$R62*(100%-เงื่อนไข!$B$4))</f>
        <v/>
      </c>
      <c r="J62" s="146" t="str">
        <f>IF($H62="","",AK62/$R62*(100%-เงื่อนไข!$B$4))</f>
        <v/>
      </c>
      <c r="K62" s="146" t="str">
        <f>IF($H62="","",AT62/$R62*(100%-เงื่อนไข!$B$4))</f>
        <v/>
      </c>
      <c r="L62" s="146" t="str">
        <f t="shared" si="12"/>
        <v/>
      </c>
      <c r="M62" s="147" t="str">
        <f>IF((OR(วันทำงาน!H62="",$F$1="")),"",IF(F62="Salesman",วันทำงาน!H62,""))</f>
        <v/>
      </c>
      <c r="N62" s="115">
        <f>IF($M62="",0,IF($X62="P",Y62*เงื่อนไข!$C$5,0))</f>
        <v>0</v>
      </c>
      <c r="O62" s="115">
        <f>IF($M62="",0,IF($X62="P",AH62*เงื่อนไข!$C$5,0))</f>
        <v>0</v>
      </c>
      <c r="P62" s="146">
        <f>IF($M62="",0,IF($X62="P",AQ62*เงื่อนไข!$C$5,0))</f>
        <v>0</v>
      </c>
      <c r="Q62" s="146">
        <f t="shared" si="13"/>
        <v>0</v>
      </c>
      <c r="R62" s="130" t="str">
        <f>IF(วันทำงาน!J60&lt;&gt;"",วันทำงาน!J60,"")</f>
        <v/>
      </c>
      <c r="S62" s="129">
        <f>IF(วันทำงาน!K60&lt;&gt;"",วันทำงาน!K60,"")</f>
        <v>0</v>
      </c>
      <c r="T62" s="162" t="str">
        <f>IF(วันทำงาน!AZ62&lt;&gt;"",IF(วันทำงาน!AZ62&gt;S62,S62,วันทำงาน!AZ62),"")</f>
        <v/>
      </c>
      <c r="U62" s="110" t="str">
        <f>IF(A62="","",_xlfn.IFNA(VLOOKUP($F62,เงื่อนไข!$A$4:$P$7,3,0),0))</f>
        <v/>
      </c>
      <c r="V62" s="110">
        <f t="shared" si="14"/>
        <v>0</v>
      </c>
      <c r="W62" s="109" t="str">
        <f t="shared" si="15"/>
        <v/>
      </c>
      <c r="X62" s="196" t="str">
        <f t="shared" si="16"/>
        <v/>
      </c>
      <c r="Y62" s="193">
        <f>วันทำงาน!AQ62</f>
        <v>0</v>
      </c>
      <c r="Z62" s="155"/>
      <c r="AA62" s="155">
        <f>IF($W62="",0,IF($W62&gt;=100%,เงื่อนไข!$H$4,IF($W62&gt;=80%,เงื่อนไข!$G$4,IF($W62&gt;=50%,เงื่อนไข!$F$4,IF($W62&lt;50%,เงื่อนไข!$E$4)))))</f>
        <v>0</v>
      </c>
      <c r="AB62" s="186">
        <f t="shared" si="17"/>
        <v>0</v>
      </c>
      <c r="AC62" s="146">
        <f t="shared" si="18"/>
        <v>0</v>
      </c>
      <c r="AD62" s="182">
        <f>IF(AB62=0,0,AB62/$R62*เงื่อนไข!$B$4)</f>
        <v>0</v>
      </c>
      <c r="AE62" s="188">
        <f t="shared" si="19"/>
        <v>0</v>
      </c>
      <c r="AF62" s="182">
        <f>SUMIF(วันทำงาน!$F$67:$F$157,$B62,วันทำงาน!$J$67:$J$157)</f>
        <v>0</v>
      </c>
      <c r="AG62" s="190">
        <f>IF((AND($W62&gt;=100%,$W62&lt;&gt;"")),เงื่อนไข!$F$8*Y62/$V62,0)</f>
        <v>0</v>
      </c>
      <c r="AH62" s="188">
        <f>SUM(วันทำงาน!AR62:AT62,วันทำงาน!AV62:AX62)</f>
        <v>0</v>
      </c>
      <c r="AI62" s="155"/>
      <c r="AJ62" s="155">
        <f>IF($W62="",0,IF($W62&gt;=100%,เงื่อนไข!$L$4,IF($W62&gt;=80%,เงื่อนไข!$K$4,IF($W62&gt;=50%,เงื่อนไข!$J$4,IF($W62&lt;50%,เงื่อนไข!$I$4)))))</f>
        <v>0</v>
      </c>
      <c r="AK62" s="186">
        <f t="shared" si="20"/>
        <v>0</v>
      </c>
      <c r="AL62" s="182">
        <f t="shared" si="21"/>
        <v>0</v>
      </c>
      <c r="AM62" s="182">
        <f>IF(AK62=0,0,AK62/$R62*เงื่อนไข!$B$4)</f>
        <v>0</v>
      </c>
      <c r="AN62" s="188">
        <f t="shared" si="22"/>
        <v>0</v>
      </c>
      <c r="AO62" s="182">
        <f>SUMIF(วันทำงาน!$F$67:$F$157,$B62,วันทำงาน!$K$67:$K$157)</f>
        <v>0</v>
      </c>
      <c r="AP62" s="190">
        <f>IF((AND($W62&gt;=100%,$W62&lt;&gt;"")),เงื่อนไข!$F$8*AH62/$V62,0)</f>
        <v>0</v>
      </c>
      <c r="AQ62" s="193">
        <f>วันทำงาน!AU62</f>
        <v>0</v>
      </c>
      <c r="AR62" s="155"/>
      <c r="AS62" s="155">
        <f>IF(W62="",0,IF($W62&gt;=100%,เงื่อนไข!$P$4,IF($W62&gt;=80%,เงื่อนไข!$O$4,IF($W62&gt;=50%,เงื่อนไข!$N$4,IF($W62&lt;50%,เงื่อนไข!$M$4)))))</f>
        <v>0</v>
      </c>
      <c r="AT62" s="186">
        <f t="shared" si="23"/>
        <v>0</v>
      </c>
      <c r="AU62" s="182">
        <f t="shared" si="24"/>
        <v>0</v>
      </c>
      <c r="AV62" s="182">
        <f>IF(AT62=0,0,AT62/$R62*เงื่อนไข!$B$4)</f>
        <v>0</v>
      </c>
      <c r="AW62" s="188">
        <f t="shared" si="25"/>
        <v>0</v>
      </c>
      <c r="AX62" s="182">
        <f>SUMIF(วันทำงาน!$F$67:$F$157,$B62,วันทำงาน!$L$67:$L$157)</f>
        <v>0</v>
      </c>
      <c r="AY62" s="190">
        <f>IF((AND($W62&gt;=100%,$W62&lt;&gt;"")),เงื่อนไข!$F$8*AQ62/$V62,0)</f>
        <v>0</v>
      </c>
    </row>
    <row r="63" spans="1:51" s="6" customFormat="1" x14ac:dyDescent="0.25">
      <c r="A63" s="129" t="str">
        <f>IF(วันทำงาน!A63&lt;&gt;"",วันทำงาน!A63,"")</f>
        <v/>
      </c>
      <c r="B63" s="129" t="str">
        <f>IF(วันทำงาน!B61&lt;&gt;"",วันทำงาน!B61,"")</f>
        <v/>
      </c>
      <c r="C63" s="129"/>
      <c r="D63" s="129" t="str">
        <f>IF(วันทำงาน!C61&lt;&gt;"",วันทำงาน!C61,"")</f>
        <v/>
      </c>
      <c r="E63" s="130" t="str">
        <f>IF(วันทำงาน!D61&lt;&gt;"",วันทำงาน!D61,"")</f>
        <v/>
      </c>
      <c r="F63" s="93" t="str">
        <f>IF(วันทำงาน!E61&lt;&gt;"",วันทำงาน!E61,"")</f>
        <v/>
      </c>
      <c r="G63" s="129" t="str">
        <f>IF(วันทำงาน!F61&lt;&gt;"",วันทำงาน!F61,"")</f>
        <v/>
      </c>
      <c r="H63" s="141" t="str">
        <f>IF(F63="Salesman",วันทำงาน!G63,"")</f>
        <v/>
      </c>
      <c r="I63" s="146" t="str">
        <f>IF($H63="","",AB63/$R63*(100%-เงื่อนไข!$B$4))</f>
        <v/>
      </c>
      <c r="J63" s="146" t="str">
        <f>IF($H63="","",AK63/$R63*(100%-เงื่อนไข!$B$4))</f>
        <v/>
      </c>
      <c r="K63" s="146" t="str">
        <f>IF($H63="","",AT63/$R63*(100%-เงื่อนไข!$B$4))</f>
        <v/>
      </c>
      <c r="L63" s="146" t="str">
        <f t="shared" si="12"/>
        <v/>
      </c>
      <c r="M63" s="147" t="str">
        <f>IF((OR(วันทำงาน!H63="",$F$1="")),"",IF(F63="Salesman",วันทำงาน!H63,""))</f>
        <v/>
      </c>
      <c r="N63" s="115">
        <f>IF($M63="",0,IF($X63="P",Y63*เงื่อนไข!$C$5,0))</f>
        <v>0</v>
      </c>
      <c r="O63" s="115">
        <f>IF($M63="",0,IF($X63="P",AH63*เงื่อนไข!$C$5,0))</f>
        <v>0</v>
      </c>
      <c r="P63" s="146">
        <f>IF($M63="",0,IF($X63="P",AQ63*เงื่อนไข!$C$5,0))</f>
        <v>0</v>
      </c>
      <c r="Q63" s="146">
        <f t="shared" si="13"/>
        <v>0</v>
      </c>
      <c r="R63" s="130" t="str">
        <f>IF(วันทำงาน!J61&lt;&gt;"",วันทำงาน!J61,"")</f>
        <v/>
      </c>
      <c r="S63" s="129">
        <f>IF(วันทำงาน!K61&lt;&gt;"",วันทำงาน!K61,"")</f>
        <v>0</v>
      </c>
      <c r="T63" s="162" t="str">
        <f>IF(วันทำงาน!AZ63&lt;&gt;"",IF(วันทำงาน!AZ63&gt;S63,S63,วันทำงาน!AZ63),"")</f>
        <v/>
      </c>
      <c r="U63" s="110" t="str">
        <f>IF(A63="","",_xlfn.IFNA(VLOOKUP($F63,เงื่อนไข!$A$4:$P$7,3,0),0))</f>
        <v/>
      </c>
      <c r="V63" s="110">
        <f t="shared" si="14"/>
        <v>0</v>
      </c>
      <c r="W63" s="109" t="str">
        <f t="shared" si="15"/>
        <v/>
      </c>
      <c r="X63" s="196" t="str">
        <f t="shared" si="16"/>
        <v/>
      </c>
      <c r="Y63" s="193">
        <f>วันทำงาน!AQ63</f>
        <v>0</v>
      </c>
      <c r="Z63" s="155"/>
      <c r="AA63" s="155">
        <f>IF($W63="",0,IF($W63&gt;=100%,เงื่อนไข!$H$4,IF($W63&gt;=80%,เงื่อนไข!$G$4,IF($W63&gt;=50%,เงื่อนไข!$F$4,IF($W63&lt;50%,เงื่อนไข!$E$4)))))</f>
        <v>0</v>
      </c>
      <c r="AB63" s="186">
        <f t="shared" si="17"/>
        <v>0</v>
      </c>
      <c r="AC63" s="146">
        <f t="shared" si="18"/>
        <v>0</v>
      </c>
      <c r="AD63" s="182">
        <f>IF(AB63=0,0,AB63/$R63*เงื่อนไข!$B$4)</f>
        <v>0</v>
      </c>
      <c r="AE63" s="188">
        <f t="shared" si="19"/>
        <v>0</v>
      </c>
      <c r="AF63" s="182">
        <f>SUMIF(วันทำงาน!$F$67:$F$157,$B63,วันทำงาน!$J$67:$J$157)</f>
        <v>0</v>
      </c>
      <c r="AG63" s="190">
        <f>IF((AND($W63&gt;=100%,$W63&lt;&gt;"")),เงื่อนไข!$F$8*Y63/$V63,0)</f>
        <v>0</v>
      </c>
      <c r="AH63" s="188">
        <f>SUM(วันทำงาน!AR63:AT63,วันทำงาน!AV63:AX63)</f>
        <v>0</v>
      </c>
      <c r="AI63" s="155"/>
      <c r="AJ63" s="155">
        <f>IF($W63="",0,IF($W63&gt;=100%,เงื่อนไข!$L$4,IF($W63&gt;=80%,เงื่อนไข!$K$4,IF($W63&gt;=50%,เงื่อนไข!$J$4,IF($W63&lt;50%,เงื่อนไข!$I$4)))))</f>
        <v>0</v>
      </c>
      <c r="AK63" s="186">
        <f t="shared" si="20"/>
        <v>0</v>
      </c>
      <c r="AL63" s="182">
        <f t="shared" si="21"/>
        <v>0</v>
      </c>
      <c r="AM63" s="182">
        <f>IF(AK63=0,0,AK63/$R63*เงื่อนไข!$B$4)</f>
        <v>0</v>
      </c>
      <c r="AN63" s="188">
        <f t="shared" si="22"/>
        <v>0</v>
      </c>
      <c r="AO63" s="182">
        <f>SUMIF(วันทำงาน!$F$67:$F$157,$B63,วันทำงาน!$K$67:$K$157)</f>
        <v>0</v>
      </c>
      <c r="AP63" s="190">
        <f>IF((AND($W63&gt;=100%,$W63&lt;&gt;"")),เงื่อนไข!$F$8*AH63/$V63,0)</f>
        <v>0</v>
      </c>
      <c r="AQ63" s="193">
        <f>วันทำงาน!AU63</f>
        <v>0</v>
      </c>
      <c r="AR63" s="155"/>
      <c r="AS63" s="155">
        <f>IF(W63="",0,IF($W63&gt;=100%,เงื่อนไข!$P$4,IF($W63&gt;=80%,เงื่อนไข!$O$4,IF($W63&gt;=50%,เงื่อนไข!$N$4,IF($W63&lt;50%,เงื่อนไข!$M$4)))))</f>
        <v>0</v>
      </c>
      <c r="AT63" s="186">
        <f t="shared" si="23"/>
        <v>0</v>
      </c>
      <c r="AU63" s="182">
        <f t="shared" si="24"/>
        <v>0</v>
      </c>
      <c r="AV63" s="182">
        <f>IF(AT63=0,0,AT63/$R63*เงื่อนไข!$B$4)</f>
        <v>0</v>
      </c>
      <c r="AW63" s="188">
        <f t="shared" si="25"/>
        <v>0</v>
      </c>
      <c r="AX63" s="182">
        <f>SUMIF(วันทำงาน!$F$67:$F$157,$B63,วันทำงาน!$L$67:$L$157)</f>
        <v>0</v>
      </c>
      <c r="AY63" s="190">
        <f>IF((AND($W63&gt;=100%,$W63&lt;&gt;"")),เงื่อนไข!$F$8*AQ63/$V63,0)</f>
        <v>0</v>
      </c>
    </row>
    <row r="64" spans="1:51" s="4" customFormat="1" ht="1.2" customHeight="1" x14ac:dyDescent="0.25">
      <c r="A64" s="105"/>
      <c r="B64" s="106"/>
      <c r="C64" s="106"/>
      <c r="D64" s="106"/>
      <c r="E64" s="107"/>
      <c r="F64" s="107"/>
      <c r="G64" s="108"/>
      <c r="H64" s="164"/>
      <c r="I64" s="15"/>
      <c r="J64" s="15"/>
      <c r="K64" s="15"/>
      <c r="L64" s="164"/>
      <c r="M64" s="142"/>
      <c r="N64" s="98"/>
      <c r="O64" s="98"/>
      <c r="P64" s="98"/>
      <c r="Q64" s="98"/>
      <c r="R64" s="107"/>
      <c r="S64" s="136"/>
      <c r="T64" s="107"/>
      <c r="U64" s="24"/>
      <c r="V64" s="24"/>
      <c r="W64" s="128"/>
      <c r="X64" s="197"/>
      <c r="Y64" s="194"/>
      <c r="Z64" s="184"/>
      <c r="AA64" s="185"/>
      <c r="AB64" s="187"/>
      <c r="AC64" s="8"/>
      <c r="AD64" s="8"/>
      <c r="AE64" s="8"/>
      <c r="AF64" s="8"/>
      <c r="AG64" s="191"/>
      <c r="AH64" s="183"/>
      <c r="AI64" s="184"/>
      <c r="AJ64" s="185"/>
      <c r="AK64" s="8"/>
      <c r="AL64" s="8"/>
      <c r="AM64" s="8"/>
      <c r="AN64" s="8"/>
      <c r="AO64" s="8"/>
      <c r="AP64" s="191"/>
      <c r="AQ64" s="194"/>
      <c r="AR64" s="184"/>
      <c r="AS64" s="185"/>
      <c r="AT64" s="8"/>
      <c r="AU64" s="8"/>
      <c r="AV64" s="8"/>
      <c r="AW64" s="8"/>
      <c r="AX64" s="8"/>
      <c r="AY64" s="191"/>
    </row>
    <row r="65" spans="1:51" s="99" customFormat="1" ht="22.8" customHeight="1" thickBot="1" x14ac:dyDescent="0.3">
      <c r="A65" s="308" t="s">
        <v>15</v>
      </c>
      <c r="B65" s="309"/>
      <c r="C65" s="309"/>
      <c r="D65" s="309"/>
      <c r="E65" s="310"/>
      <c r="F65" s="238"/>
      <c r="G65" s="239"/>
      <c r="H65" s="240"/>
      <c r="I65" s="241"/>
      <c r="J65" s="241"/>
      <c r="K65" s="241"/>
      <c r="L65" s="240"/>
      <c r="M65" s="242"/>
      <c r="N65" s="243">
        <f t="shared" ref="N65:Q65" si="26">SUM(N6:N63)</f>
        <v>0</v>
      </c>
      <c r="O65" s="243">
        <f t="shared" si="26"/>
        <v>0</v>
      </c>
      <c r="P65" s="243">
        <f t="shared" si="26"/>
        <v>0</v>
      </c>
      <c r="Q65" s="243">
        <f t="shared" si="26"/>
        <v>0</v>
      </c>
      <c r="R65" s="244"/>
      <c r="S65" s="245"/>
      <c r="T65" s="244"/>
      <c r="U65" s="246">
        <f>SUM(U15:U63)</f>
        <v>0</v>
      </c>
      <c r="V65" s="246">
        <f>SUM(V15:V63)</f>
        <v>0</v>
      </c>
      <c r="W65" s="247">
        <f t="shared" ref="W65" si="27">IF(U65=0,0,V65/U65)</f>
        <v>0</v>
      </c>
      <c r="X65" s="248"/>
      <c r="Y65" s="249">
        <f>SUMPRODUCT(($F$15:$F$63="Salesman")*Y15:Y63)</f>
        <v>0</v>
      </c>
      <c r="Z65" s="250"/>
      <c r="AA65" s="250"/>
      <c r="AB65" s="251"/>
      <c r="AC65" s="251"/>
      <c r="AD65" s="251"/>
      <c r="AE65" s="251">
        <f>SUM(AE6:AE63)</f>
        <v>0</v>
      </c>
      <c r="AF65" s="251">
        <f t="shared" ref="AF65:AG65" si="28">SUM(AF6:AF63)</f>
        <v>0</v>
      </c>
      <c r="AG65" s="251">
        <f t="shared" si="28"/>
        <v>0</v>
      </c>
      <c r="AH65" s="252">
        <f>SUMPRODUCT(($F$15:$F$63="Salesman")*AH15:AH63)</f>
        <v>0</v>
      </c>
      <c r="AI65" s="250"/>
      <c r="AJ65" s="250"/>
      <c r="AK65" s="251"/>
      <c r="AL65" s="251"/>
      <c r="AM65" s="251"/>
      <c r="AN65" s="251">
        <f t="shared" ref="AN65:AP65" si="29">SUM(AN6:AN63)</f>
        <v>0</v>
      </c>
      <c r="AO65" s="251">
        <f t="shared" si="29"/>
        <v>0</v>
      </c>
      <c r="AP65" s="251">
        <f t="shared" si="29"/>
        <v>0</v>
      </c>
      <c r="AQ65" s="249">
        <f>SUMPRODUCT(($F$15:$F$63="Salesman")*AQ15:AQ63)</f>
        <v>0</v>
      </c>
      <c r="AR65" s="250"/>
      <c r="AS65" s="250"/>
      <c r="AT65" s="251"/>
      <c r="AU65" s="251"/>
      <c r="AV65" s="251"/>
      <c r="AW65" s="251">
        <f>SUM(AW6:AW63)</f>
        <v>0</v>
      </c>
      <c r="AX65" s="251">
        <f t="shared" ref="AX65:AY65" si="30">SUM(AX6:AX63)</f>
        <v>0</v>
      </c>
      <c r="AY65" s="251">
        <f t="shared" si="30"/>
        <v>0</v>
      </c>
    </row>
    <row r="66" spans="1:51" s="100" customFormat="1" ht="13.8" thickTop="1" x14ac:dyDescent="0.25">
      <c r="G66" s="101"/>
      <c r="H66" s="143"/>
      <c r="I66" s="201"/>
      <c r="J66" s="201"/>
      <c r="K66" s="201"/>
      <c r="L66" s="143"/>
      <c r="M66" s="143"/>
      <c r="N66" s="145"/>
      <c r="O66" s="145"/>
      <c r="P66" s="145"/>
      <c r="Q66" s="145"/>
      <c r="R66" s="101"/>
      <c r="S66" s="101"/>
      <c r="T66" s="101"/>
      <c r="U66" s="154" t="s">
        <v>57</v>
      </c>
      <c r="V66" s="103"/>
      <c r="W66" s="104"/>
      <c r="X66" s="104"/>
      <c r="Y66" s="254" t="s">
        <v>73</v>
      </c>
      <c r="Z66" s="145"/>
      <c r="AA66" s="102"/>
      <c r="AB66" s="102"/>
      <c r="AC66" s="102"/>
      <c r="AD66" s="102"/>
      <c r="AE66" s="102"/>
      <c r="AF66" s="102"/>
      <c r="AG66" s="102"/>
      <c r="AH66" s="254" t="s">
        <v>73</v>
      </c>
      <c r="AI66" s="145"/>
      <c r="AJ66" s="102"/>
      <c r="AK66" s="102"/>
      <c r="AL66" s="102"/>
      <c r="AM66" s="102"/>
      <c r="AN66" s="102"/>
      <c r="AO66" s="102"/>
      <c r="AP66" s="102"/>
      <c r="AQ66" s="254" t="s">
        <v>73</v>
      </c>
      <c r="AR66" s="145"/>
      <c r="AS66" s="102"/>
      <c r="AT66" s="102"/>
      <c r="AU66" s="102"/>
      <c r="AV66" s="102"/>
      <c r="AW66" s="102"/>
      <c r="AX66" s="102"/>
      <c r="AY66" s="102"/>
    </row>
    <row r="67" spans="1:51" x14ac:dyDescent="0.25">
      <c r="I67" s="202"/>
      <c r="J67" s="202"/>
      <c r="K67" s="202"/>
    </row>
    <row r="68" spans="1:51" x14ac:dyDescent="0.25">
      <c r="I68" s="202"/>
      <c r="J68" s="202"/>
      <c r="K68" s="202"/>
    </row>
    <row r="69" spans="1:51" x14ac:dyDescent="0.25">
      <c r="I69" s="202"/>
      <c r="J69" s="202"/>
      <c r="K69" s="202"/>
    </row>
    <row r="70" spans="1:51" x14ac:dyDescent="0.25">
      <c r="I70" s="202"/>
      <c r="J70" s="202"/>
      <c r="K70" s="202"/>
    </row>
    <row r="71" spans="1:51" x14ac:dyDescent="0.25">
      <c r="I71" s="202"/>
      <c r="J71" s="202"/>
      <c r="K71" s="202"/>
    </row>
    <row r="72" spans="1:51" x14ac:dyDescent="0.25">
      <c r="I72" s="202"/>
      <c r="J72" s="202"/>
      <c r="K72" s="202"/>
    </row>
    <row r="73" spans="1:51" x14ac:dyDescent="0.25">
      <c r="I73" s="202"/>
      <c r="J73" s="202"/>
      <c r="K73" s="202"/>
    </row>
    <row r="74" spans="1:51" x14ac:dyDescent="0.25">
      <c r="I74" s="202"/>
      <c r="J74" s="202"/>
      <c r="K74" s="202"/>
    </row>
    <row r="75" spans="1:51" x14ac:dyDescent="0.25">
      <c r="I75" s="202"/>
      <c r="J75" s="202"/>
      <c r="K75" s="202"/>
    </row>
    <row r="76" spans="1:51" x14ac:dyDescent="0.25">
      <c r="I76" s="202"/>
      <c r="J76" s="202"/>
      <c r="K76" s="202"/>
    </row>
    <row r="77" spans="1:51" x14ac:dyDescent="0.25">
      <c r="I77" s="202"/>
      <c r="J77" s="202"/>
      <c r="K77" s="202"/>
    </row>
    <row r="78" spans="1:51" x14ac:dyDescent="0.25">
      <c r="I78" s="202"/>
      <c r="J78" s="202"/>
      <c r="K78" s="202"/>
    </row>
    <row r="79" spans="1:51" x14ac:dyDescent="0.25">
      <c r="I79" s="202"/>
      <c r="J79" s="202"/>
      <c r="K79" s="202"/>
    </row>
    <row r="80" spans="1:51" x14ac:dyDescent="0.25">
      <c r="I80" s="202"/>
      <c r="J80" s="202"/>
      <c r="K80" s="202"/>
    </row>
    <row r="81" spans="9:11" x14ac:dyDescent="0.25">
      <c r="I81" s="202"/>
      <c r="J81" s="202"/>
      <c r="K81" s="202"/>
    </row>
    <row r="82" spans="9:11" x14ac:dyDescent="0.25">
      <c r="I82" s="202"/>
      <c r="J82" s="202"/>
      <c r="K82" s="202"/>
    </row>
    <row r="83" spans="9:11" x14ac:dyDescent="0.25">
      <c r="I83" s="202"/>
      <c r="J83" s="202"/>
      <c r="K83" s="202"/>
    </row>
    <row r="84" spans="9:11" x14ac:dyDescent="0.25">
      <c r="I84" s="202"/>
      <c r="J84" s="202"/>
      <c r="K84" s="202"/>
    </row>
    <row r="85" spans="9:11" x14ac:dyDescent="0.25">
      <c r="I85" s="202"/>
      <c r="J85" s="202"/>
      <c r="K85" s="202"/>
    </row>
    <row r="86" spans="9:11" x14ac:dyDescent="0.25">
      <c r="I86" s="202"/>
      <c r="J86" s="202"/>
      <c r="K86" s="202"/>
    </row>
    <row r="87" spans="9:11" x14ac:dyDescent="0.25">
      <c r="I87" s="202"/>
      <c r="J87" s="202"/>
      <c r="K87" s="202"/>
    </row>
    <row r="88" spans="9:11" x14ac:dyDescent="0.25">
      <c r="I88" s="202"/>
      <c r="J88" s="202"/>
      <c r="K88" s="202"/>
    </row>
    <row r="89" spans="9:11" x14ac:dyDescent="0.25">
      <c r="I89" s="202"/>
      <c r="J89" s="202"/>
      <c r="K89" s="202"/>
    </row>
    <row r="90" spans="9:11" x14ac:dyDescent="0.25">
      <c r="I90" s="202"/>
      <c r="J90" s="202"/>
      <c r="K90" s="202"/>
    </row>
    <row r="91" spans="9:11" x14ac:dyDescent="0.25">
      <c r="I91" s="202"/>
      <c r="J91" s="202"/>
      <c r="K91" s="202"/>
    </row>
    <row r="92" spans="9:11" x14ac:dyDescent="0.25">
      <c r="I92" s="202"/>
      <c r="J92" s="202"/>
      <c r="K92" s="202"/>
    </row>
    <row r="93" spans="9:11" x14ac:dyDescent="0.25">
      <c r="I93" s="202"/>
      <c r="J93" s="202"/>
      <c r="K93" s="202"/>
    </row>
    <row r="94" spans="9:11" x14ac:dyDescent="0.25">
      <c r="I94" s="202"/>
      <c r="J94" s="202"/>
      <c r="K94" s="202"/>
    </row>
    <row r="95" spans="9:11" x14ac:dyDescent="0.25">
      <c r="I95" s="202"/>
      <c r="J95" s="202"/>
      <c r="K95" s="202"/>
    </row>
    <row r="96" spans="9:11" x14ac:dyDescent="0.25">
      <c r="I96" s="202"/>
      <c r="J96" s="202"/>
      <c r="K96" s="202"/>
    </row>
    <row r="97" spans="9:11" x14ac:dyDescent="0.25">
      <c r="I97" s="202"/>
      <c r="J97" s="202"/>
      <c r="K97" s="202"/>
    </row>
    <row r="98" spans="9:11" x14ac:dyDescent="0.25">
      <c r="I98" s="202"/>
      <c r="J98" s="202"/>
      <c r="K98" s="202"/>
    </row>
    <row r="99" spans="9:11" x14ac:dyDescent="0.25">
      <c r="I99" s="202"/>
      <c r="J99" s="202"/>
      <c r="K99" s="202"/>
    </row>
    <row r="100" spans="9:11" x14ac:dyDescent="0.25">
      <c r="I100" s="202"/>
      <c r="J100" s="202"/>
      <c r="K100" s="202"/>
    </row>
    <row r="101" spans="9:11" x14ac:dyDescent="0.25">
      <c r="I101" s="202"/>
      <c r="J101" s="202"/>
      <c r="K101" s="202"/>
    </row>
    <row r="102" spans="9:11" x14ac:dyDescent="0.25">
      <c r="I102" s="202"/>
      <c r="J102" s="202"/>
      <c r="K102" s="202"/>
    </row>
    <row r="103" spans="9:11" x14ac:dyDescent="0.25">
      <c r="I103" s="202"/>
      <c r="J103" s="202"/>
      <c r="K103" s="202"/>
    </row>
    <row r="104" spans="9:11" x14ac:dyDescent="0.25">
      <c r="I104" s="202"/>
      <c r="J104" s="202"/>
      <c r="K104" s="202"/>
    </row>
    <row r="105" spans="9:11" x14ac:dyDescent="0.25">
      <c r="I105" s="202"/>
      <c r="J105" s="202"/>
      <c r="K105" s="202"/>
    </row>
    <row r="106" spans="9:11" x14ac:dyDescent="0.25">
      <c r="I106" s="202"/>
      <c r="J106" s="202"/>
      <c r="K106" s="202"/>
    </row>
    <row r="107" spans="9:11" x14ac:dyDescent="0.25">
      <c r="I107" s="202"/>
      <c r="J107" s="202"/>
      <c r="K107" s="202"/>
    </row>
    <row r="108" spans="9:11" x14ac:dyDescent="0.25">
      <c r="I108" s="202"/>
      <c r="J108" s="202"/>
      <c r="K108" s="202"/>
    </row>
    <row r="109" spans="9:11" x14ac:dyDescent="0.25">
      <c r="I109" s="202"/>
      <c r="J109" s="202"/>
      <c r="K109" s="202"/>
    </row>
    <row r="110" spans="9:11" x14ac:dyDescent="0.25">
      <c r="I110" s="202"/>
      <c r="J110" s="202"/>
      <c r="K110" s="202"/>
    </row>
    <row r="111" spans="9:11" x14ac:dyDescent="0.25">
      <c r="I111" s="202"/>
      <c r="J111" s="202"/>
      <c r="K111" s="202"/>
    </row>
    <row r="112" spans="9:11" x14ac:dyDescent="0.25">
      <c r="I112" s="202"/>
      <c r="J112" s="202"/>
      <c r="K112" s="202"/>
    </row>
    <row r="113" spans="9:11" x14ac:dyDescent="0.25">
      <c r="I113" s="202"/>
      <c r="J113" s="202"/>
      <c r="K113" s="202"/>
    </row>
    <row r="114" spans="9:11" x14ac:dyDescent="0.25">
      <c r="I114" s="202"/>
      <c r="J114" s="202"/>
      <c r="K114" s="202"/>
    </row>
    <row r="115" spans="9:11" x14ac:dyDescent="0.25">
      <c r="I115" s="202"/>
      <c r="J115" s="202"/>
      <c r="K115" s="202"/>
    </row>
    <row r="116" spans="9:11" x14ac:dyDescent="0.25">
      <c r="I116" s="202"/>
      <c r="J116" s="202"/>
      <c r="K116" s="202"/>
    </row>
    <row r="117" spans="9:11" x14ac:dyDescent="0.25">
      <c r="I117" s="202"/>
      <c r="J117" s="202"/>
      <c r="K117" s="202"/>
    </row>
    <row r="118" spans="9:11" x14ac:dyDescent="0.25">
      <c r="I118" s="202"/>
      <c r="J118" s="202"/>
      <c r="K118" s="202"/>
    </row>
    <row r="119" spans="9:11" x14ac:dyDescent="0.25">
      <c r="I119" s="202"/>
      <c r="J119" s="202"/>
      <c r="K119" s="202"/>
    </row>
    <row r="120" spans="9:11" x14ac:dyDescent="0.25">
      <c r="I120" s="202"/>
      <c r="J120" s="202"/>
      <c r="K120" s="202"/>
    </row>
    <row r="121" spans="9:11" x14ac:dyDescent="0.25">
      <c r="I121" s="202"/>
      <c r="J121" s="202"/>
      <c r="K121" s="202"/>
    </row>
    <row r="122" spans="9:11" x14ac:dyDescent="0.25">
      <c r="I122" s="202"/>
      <c r="J122" s="202"/>
      <c r="K122" s="202"/>
    </row>
    <row r="123" spans="9:11" x14ac:dyDescent="0.25">
      <c r="I123" s="202"/>
      <c r="J123" s="202"/>
      <c r="K123" s="202"/>
    </row>
    <row r="124" spans="9:11" x14ac:dyDescent="0.25">
      <c r="I124" s="202"/>
      <c r="J124" s="202"/>
      <c r="K124" s="202"/>
    </row>
    <row r="125" spans="9:11" x14ac:dyDescent="0.25">
      <c r="I125" s="202"/>
      <c r="J125" s="202"/>
      <c r="K125" s="202"/>
    </row>
    <row r="126" spans="9:11" x14ac:dyDescent="0.25">
      <c r="I126" s="202"/>
      <c r="J126" s="202"/>
      <c r="K126" s="202"/>
    </row>
    <row r="127" spans="9:11" x14ac:dyDescent="0.25">
      <c r="I127" s="202"/>
      <c r="J127" s="202"/>
      <c r="K127" s="202"/>
    </row>
    <row r="128" spans="9:11" x14ac:dyDescent="0.25">
      <c r="I128" s="124"/>
      <c r="J128" s="124"/>
      <c r="K128" s="124"/>
    </row>
    <row r="129" spans="9:11" x14ac:dyDescent="0.25">
      <c r="I129" s="124"/>
      <c r="J129" s="124"/>
      <c r="K129" s="124"/>
    </row>
    <row r="130" spans="9:11" x14ac:dyDescent="0.25">
      <c r="I130" s="124"/>
      <c r="J130" s="124"/>
      <c r="K130" s="124"/>
    </row>
    <row r="131" spans="9:11" x14ac:dyDescent="0.25">
      <c r="I131" s="124"/>
      <c r="J131" s="124"/>
      <c r="K131" s="124"/>
    </row>
  </sheetData>
  <sheetProtection formatCells="0" formatColumns="0" formatRows="0" insertColumns="0" insertRows="0" insertHyperlinks="0" deleteColumns="0" deleteRows="0" sort="0" autoFilter="0" pivotTables="0"/>
  <mergeCells count="15">
    <mergeCell ref="AH4:AP4"/>
    <mergeCell ref="AQ4:AY4"/>
    <mergeCell ref="A1:E1"/>
    <mergeCell ref="A4:A5"/>
    <mergeCell ref="B4:B5"/>
    <mergeCell ref="D4:D5"/>
    <mergeCell ref="E4:E5"/>
    <mergeCell ref="U4:X4"/>
    <mergeCell ref="Y4:AG4"/>
    <mergeCell ref="A65:E65"/>
    <mergeCell ref="G4:G5"/>
    <mergeCell ref="H4:L4"/>
    <mergeCell ref="M4:Q4"/>
    <mergeCell ref="R4:T4"/>
    <mergeCell ref="F4:F5"/>
  </mergeCells>
  <pageMargins left="0.7" right="0.7" top="0.75" bottom="0.75" header="0.3" footer="0.3"/>
  <pageSetup paperSize="9" orientation="portrait" horizontalDpi="180" verticalDpi="180" r:id="rId1"/>
  <ignoredErrors>
    <ignoredError sqref="F48:F49 D48:E48 B48 G48 R48:S48 B49:E49 G49 R49:S49 AK10 AT10" formula="1"/>
    <ignoredError sqref="A1:A2 F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CF910-84DA-421D-9503-DB6BF02E5861}">
  <sheetPr>
    <tabColor theme="9" tint="-0.249977111117893"/>
  </sheetPr>
  <dimension ref="A1:AZ157"/>
  <sheetViews>
    <sheetView zoomScale="98" zoomScaleNormal="98" workbookViewId="0">
      <pane xSplit="11" ySplit="5" topLeftCell="L6" activePane="bottomRight" state="frozen"/>
      <selection pane="topRight" activeCell="J1" sqref="J1"/>
      <selection pane="bottomLeft" activeCell="A6" sqref="A6"/>
      <selection pane="bottomRight" activeCell="D150" sqref="D150"/>
    </sheetView>
  </sheetViews>
  <sheetFormatPr defaultColWidth="10.33203125" defaultRowHeight="13.2" x14ac:dyDescent="0.25"/>
  <cols>
    <col min="1" max="1" width="4.44140625" style="44" customWidth="1"/>
    <col min="2" max="2" width="8.21875" style="74" customWidth="1"/>
    <col min="3" max="3" width="7.6640625" style="74" customWidth="1"/>
    <col min="4" max="4" width="27.6640625" style="74" customWidth="1"/>
    <col min="5" max="5" width="16.88671875" style="74" customWidth="1"/>
    <col min="6" max="8" width="9" style="78" customWidth="1"/>
    <col min="9" max="9" width="17.21875" style="78" customWidth="1"/>
    <col min="10" max="11" width="9" style="79" customWidth="1"/>
    <col min="12" max="15" width="3.6640625" style="76" customWidth="1"/>
    <col min="16" max="42" width="3.5546875" style="76" customWidth="1"/>
    <col min="43" max="50" width="12.6640625" style="43" customWidth="1"/>
    <col min="51" max="51" width="4" style="171" customWidth="1"/>
    <col min="52" max="52" width="9.6640625" style="79" customWidth="1"/>
    <col min="53" max="53" width="4.6640625" style="44" customWidth="1"/>
    <col min="54" max="16384" width="10.33203125" style="44"/>
  </cols>
  <sheetData>
    <row r="1" spans="1:52" ht="17.399999999999999" customHeight="1" x14ac:dyDescent="0.3">
      <c r="A1" s="322"/>
      <c r="B1" s="322"/>
      <c r="C1" s="322"/>
      <c r="D1" s="322"/>
      <c r="E1" s="268"/>
      <c r="F1" s="40"/>
      <c r="G1" s="40"/>
      <c r="H1" s="40"/>
      <c r="I1" s="266"/>
      <c r="J1" s="41"/>
      <c r="K1" s="41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</row>
    <row r="2" spans="1:52" s="51" customFormat="1" ht="19.8" customHeight="1" x14ac:dyDescent="0.3">
      <c r="A2" s="45" t="str">
        <f>"รายละเอียดการบันทึกวันทำงาน ประจำเดือน "&amp;L4</f>
        <v xml:space="preserve">รายละเอียดการบันทึกวันทำงาน ประจำเดือน </v>
      </c>
      <c r="B2" s="46"/>
      <c r="C2" s="46"/>
      <c r="D2" s="46"/>
      <c r="E2" s="46"/>
      <c r="F2" s="47"/>
      <c r="G2" s="47"/>
      <c r="H2" s="47"/>
      <c r="I2" s="48" t="s">
        <v>17</v>
      </c>
      <c r="J2" s="341"/>
      <c r="K2" s="341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50"/>
      <c r="AR2" s="50"/>
      <c r="AS2" s="50"/>
      <c r="AT2" s="50"/>
      <c r="AU2" s="50"/>
      <c r="AV2" s="50"/>
      <c r="AW2" s="50"/>
      <c r="AX2" s="50"/>
      <c r="AY2" s="172"/>
      <c r="AZ2" s="160"/>
    </row>
    <row r="3" spans="1:52" s="51" customFormat="1" ht="12" customHeight="1" x14ac:dyDescent="0.25">
      <c r="A3" s="52"/>
      <c r="B3" s="53"/>
      <c r="C3" s="53"/>
      <c r="D3" s="53"/>
      <c r="E3" s="53"/>
      <c r="F3" s="53"/>
      <c r="G3" s="53"/>
      <c r="H3" s="53"/>
      <c r="I3" s="53"/>
      <c r="J3" s="52"/>
      <c r="K3" s="54"/>
      <c r="L3" s="55"/>
      <c r="M3" s="55"/>
      <c r="N3" s="55"/>
      <c r="O3" s="56"/>
      <c r="P3" s="55"/>
      <c r="Q3" s="55"/>
      <c r="R3" s="56"/>
      <c r="S3" s="56"/>
      <c r="T3" s="55"/>
      <c r="U3" s="55"/>
      <c r="V3" s="56"/>
      <c r="W3" s="55"/>
      <c r="X3" s="55"/>
      <c r="Y3" s="56"/>
      <c r="Z3" s="56"/>
      <c r="AA3" s="55"/>
      <c r="AB3" s="55"/>
      <c r="AC3" s="56"/>
      <c r="AD3" s="55"/>
      <c r="AE3" s="55"/>
      <c r="AF3" s="56"/>
      <c r="AG3" s="56"/>
      <c r="AH3" s="55"/>
      <c r="AI3" s="55"/>
      <c r="AJ3" s="56"/>
      <c r="AK3" s="55"/>
      <c r="AL3" s="55"/>
      <c r="AM3" s="56"/>
      <c r="AN3" s="56"/>
      <c r="AO3" s="55"/>
      <c r="AP3" s="55"/>
      <c r="AQ3" s="57">
        <v>1</v>
      </c>
      <c r="AR3" s="57">
        <v>2</v>
      </c>
      <c r="AS3" s="57">
        <v>3</v>
      </c>
      <c r="AT3" s="57">
        <v>4</v>
      </c>
      <c r="AU3" s="57">
        <v>5</v>
      </c>
      <c r="AV3" s="57">
        <v>6</v>
      </c>
      <c r="AW3" s="57">
        <v>7</v>
      </c>
      <c r="AX3" s="57">
        <v>8</v>
      </c>
      <c r="AY3" s="173"/>
      <c r="AZ3" s="160"/>
    </row>
    <row r="4" spans="1:52" ht="16.2" customHeight="1" x14ac:dyDescent="0.25">
      <c r="A4" s="332" t="s">
        <v>1</v>
      </c>
      <c r="B4" s="334" t="s">
        <v>3</v>
      </c>
      <c r="C4" s="334" t="s">
        <v>16</v>
      </c>
      <c r="D4" s="336" t="s">
        <v>5</v>
      </c>
      <c r="E4" s="336" t="s">
        <v>2</v>
      </c>
      <c r="F4" s="336" t="s">
        <v>8</v>
      </c>
      <c r="G4" s="334" t="s">
        <v>9</v>
      </c>
      <c r="H4" s="334" t="s">
        <v>7</v>
      </c>
      <c r="I4" s="345" t="s">
        <v>44</v>
      </c>
      <c r="J4" s="350" t="s">
        <v>23</v>
      </c>
      <c r="K4" s="351"/>
      <c r="L4" s="347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  <c r="Y4" s="348"/>
      <c r="Z4" s="348"/>
      <c r="AA4" s="348"/>
      <c r="AB4" s="348"/>
      <c r="AC4" s="348"/>
      <c r="AD4" s="348"/>
      <c r="AE4" s="348"/>
      <c r="AF4" s="348"/>
      <c r="AG4" s="348"/>
      <c r="AH4" s="348"/>
      <c r="AI4" s="348"/>
      <c r="AJ4" s="348"/>
      <c r="AK4" s="348"/>
      <c r="AL4" s="348"/>
      <c r="AM4" s="348"/>
      <c r="AN4" s="348"/>
      <c r="AO4" s="348"/>
      <c r="AP4" s="349"/>
      <c r="AQ4" s="338" t="s">
        <v>43</v>
      </c>
      <c r="AR4" s="339"/>
      <c r="AS4" s="339"/>
      <c r="AT4" s="339"/>
      <c r="AU4" s="339"/>
      <c r="AV4" s="339"/>
      <c r="AW4" s="339"/>
      <c r="AX4" s="340"/>
      <c r="AY4" s="174"/>
      <c r="AZ4" s="165" t="s">
        <v>59</v>
      </c>
    </row>
    <row r="5" spans="1:52" ht="15.6" customHeight="1" x14ac:dyDescent="0.25">
      <c r="A5" s="333"/>
      <c r="B5" s="335"/>
      <c r="C5" s="335"/>
      <c r="D5" s="337"/>
      <c r="E5" s="337"/>
      <c r="F5" s="337"/>
      <c r="G5" s="335"/>
      <c r="H5" s="335"/>
      <c r="I5" s="346"/>
      <c r="J5" s="58" t="s">
        <v>24</v>
      </c>
      <c r="K5" s="58" t="s">
        <v>95</v>
      </c>
      <c r="L5" s="111">
        <v>1</v>
      </c>
      <c r="M5" s="111">
        <v>2</v>
      </c>
      <c r="N5" s="111">
        <v>3</v>
      </c>
      <c r="O5" s="111">
        <v>4</v>
      </c>
      <c r="P5" s="111">
        <v>5</v>
      </c>
      <c r="Q5" s="111">
        <v>6</v>
      </c>
      <c r="R5" s="111">
        <v>7</v>
      </c>
      <c r="S5" s="111">
        <v>8</v>
      </c>
      <c r="T5" s="111">
        <v>9</v>
      </c>
      <c r="U5" s="111">
        <v>10</v>
      </c>
      <c r="V5" s="111">
        <v>11</v>
      </c>
      <c r="W5" s="111">
        <v>12</v>
      </c>
      <c r="X5" s="111">
        <v>13</v>
      </c>
      <c r="Y5" s="111">
        <v>14</v>
      </c>
      <c r="Z5" s="111">
        <v>15</v>
      </c>
      <c r="AA5" s="111">
        <v>16</v>
      </c>
      <c r="AB5" s="111">
        <v>17</v>
      </c>
      <c r="AC5" s="111">
        <v>18</v>
      </c>
      <c r="AD5" s="111">
        <v>19</v>
      </c>
      <c r="AE5" s="111">
        <v>20</v>
      </c>
      <c r="AF5" s="111">
        <v>21</v>
      </c>
      <c r="AG5" s="111">
        <v>22</v>
      </c>
      <c r="AH5" s="111">
        <v>23</v>
      </c>
      <c r="AI5" s="111">
        <v>24</v>
      </c>
      <c r="AJ5" s="111">
        <v>25</v>
      </c>
      <c r="AK5" s="111">
        <v>26</v>
      </c>
      <c r="AL5" s="111">
        <v>27</v>
      </c>
      <c r="AM5" s="111">
        <v>28</v>
      </c>
      <c r="AN5" s="111">
        <v>29</v>
      </c>
      <c r="AO5" s="111">
        <v>30</v>
      </c>
      <c r="AP5" s="111">
        <v>31</v>
      </c>
      <c r="AQ5" s="112" t="s">
        <v>28</v>
      </c>
      <c r="AR5" s="112" t="s">
        <v>29</v>
      </c>
      <c r="AS5" s="112" t="s">
        <v>30</v>
      </c>
      <c r="AT5" s="112" t="s">
        <v>31</v>
      </c>
      <c r="AU5" s="112" t="s">
        <v>32</v>
      </c>
      <c r="AV5" s="112" t="s">
        <v>35</v>
      </c>
      <c r="AW5" s="112" t="s">
        <v>36</v>
      </c>
      <c r="AX5" s="112" t="s">
        <v>37</v>
      </c>
      <c r="AY5" s="175"/>
      <c r="AZ5" s="166" t="s">
        <v>60</v>
      </c>
    </row>
    <row r="6" spans="1:52" x14ac:dyDescent="0.25">
      <c r="A6" s="83"/>
      <c r="B6" s="83"/>
      <c r="C6" s="83"/>
      <c r="D6" s="157"/>
      <c r="E6" s="95"/>
      <c r="F6" s="83"/>
      <c r="G6" s="83"/>
      <c r="H6" s="83"/>
      <c r="I6" s="114">
        <f>I65</f>
        <v>0</v>
      </c>
      <c r="J6" s="59" t="str">
        <f>IF(COUNTA(L6:AP6)=0,"",COUNTA(L6:AP6))</f>
        <v/>
      </c>
      <c r="K6" s="59">
        <f>SUM(L6:AP6)</f>
        <v>0</v>
      </c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91"/>
      <c r="AR6" s="91"/>
      <c r="AS6" s="91"/>
      <c r="AT6" s="91"/>
      <c r="AU6" s="91"/>
      <c r="AV6" s="91"/>
      <c r="AW6" s="91"/>
      <c r="AX6" s="91"/>
      <c r="AY6" s="170"/>
      <c r="AZ6" s="167"/>
    </row>
    <row r="7" spans="1:52" x14ac:dyDescent="0.25">
      <c r="A7" s="83"/>
      <c r="B7" s="84"/>
      <c r="C7" s="84"/>
      <c r="D7" s="85"/>
      <c r="E7" s="95"/>
      <c r="F7" s="84"/>
      <c r="G7" s="84"/>
      <c r="H7" s="84"/>
      <c r="I7" s="114"/>
      <c r="J7" s="59"/>
      <c r="K7" s="59">
        <f t="shared" ref="K7:K63" si="0">SUM(L7:AP7)</f>
        <v>0</v>
      </c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91"/>
      <c r="AR7" s="91"/>
      <c r="AS7" s="91"/>
      <c r="AT7" s="91"/>
      <c r="AU7" s="91"/>
      <c r="AV7" s="91"/>
      <c r="AW7" s="91"/>
      <c r="AX7" s="91"/>
      <c r="AY7" s="170"/>
      <c r="AZ7" s="167"/>
    </row>
    <row r="8" spans="1:52" x14ac:dyDescent="0.25">
      <c r="A8" s="83"/>
      <c r="B8" s="84"/>
      <c r="C8" s="84"/>
      <c r="D8" s="85"/>
      <c r="E8" s="95"/>
      <c r="F8" s="84"/>
      <c r="G8" s="84"/>
      <c r="H8" s="84"/>
      <c r="I8" s="114"/>
      <c r="J8" s="59" t="str">
        <f t="shared" ref="J8:J14" si="1">IF(COUNTA(L8:AP8)=0,"",COUNTA(L8:AP8))</f>
        <v/>
      </c>
      <c r="K8" s="59">
        <f t="shared" si="0"/>
        <v>0</v>
      </c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91"/>
      <c r="AR8" s="91"/>
      <c r="AS8" s="91"/>
      <c r="AT8" s="91"/>
      <c r="AU8" s="91"/>
      <c r="AV8" s="91"/>
      <c r="AW8" s="91"/>
      <c r="AX8" s="91"/>
      <c r="AY8" s="170"/>
      <c r="AZ8" s="167"/>
    </row>
    <row r="9" spans="1:52" x14ac:dyDescent="0.25">
      <c r="A9" s="83"/>
      <c r="B9" s="84"/>
      <c r="C9" s="84"/>
      <c r="D9" s="85"/>
      <c r="E9" s="95"/>
      <c r="F9" s="84"/>
      <c r="G9" s="84"/>
      <c r="H9" s="84"/>
      <c r="I9" s="114"/>
      <c r="J9" s="59"/>
      <c r="K9" s="59">
        <f t="shared" si="0"/>
        <v>0</v>
      </c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91"/>
      <c r="AR9" s="91"/>
      <c r="AS9" s="91"/>
      <c r="AT9" s="91"/>
      <c r="AU9" s="91"/>
      <c r="AV9" s="91"/>
      <c r="AW9" s="91"/>
      <c r="AX9" s="91"/>
      <c r="AY9" s="170"/>
      <c r="AZ9" s="167"/>
    </row>
    <row r="10" spans="1:52" x14ac:dyDescent="0.25">
      <c r="A10" s="83"/>
      <c r="B10" s="84"/>
      <c r="C10" s="84"/>
      <c r="D10" s="85"/>
      <c r="E10" s="95"/>
      <c r="F10" s="84"/>
      <c r="G10" s="84"/>
      <c r="H10" s="84"/>
      <c r="I10" s="114">
        <f>I65</f>
        <v>0</v>
      </c>
      <c r="J10" s="59" t="str">
        <f t="shared" si="1"/>
        <v/>
      </c>
      <c r="K10" s="59">
        <f t="shared" si="0"/>
        <v>0</v>
      </c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90"/>
      <c r="AR10" s="91"/>
      <c r="AS10" s="91"/>
      <c r="AT10" s="91"/>
      <c r="AU10" s="91"/>
      <c r="AV10" s="91"/>
      <c r="AW10" s="91"/>
      <c r="AX10" s="91"/>
      <c r="AY10" s="170"/>
      <c r="AZ10" s="167"/>
    </row>
    <row r="11" spans="1:52" x14ac:dyDescent="0.25">
      <c r="A11" s="83"/>
      <c r="B11" s="84"/>
      <c r="C11" s="84"/>
      <c r="D11" s="85"/>
      <c r="E11" s="95"/>
      <c r="F11" s="84"/>
      <c r="G11" s="84"/>
      <c r="H11" s="84"/>
      <c r="I11" s="114"/>
      <c r="J11" s="59" t="str">
        <f t="shared" si="1"/>
        <v/>
      </c>
      <c r="K11" s="59">
        <f t="shared" si="0"/>
        <v>0</v>
      </c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90"/>
      <c r="AR11" s="91"/>
      <c r="AS11" s="91"/>
      <c r="AT11" s="91"/>
      <c r="AU11" s="91"/>
      <c r="AV11" s="91"/>
      <c r="AW11" s="91"/>
      <c r="AX11" s="91"/>
      <c r="AY11" s="170"/>
      <c r="AZ11" s="167"/>
    </row>
    <row r="12" spans="1:52" x14ac:dyDescent="0.25">
      <c r="A12" s="83"/>
      <c r="B12" s="84"/>
      <c r="C12" s="84"/>
      <c r="D12" s="85"/>
      <c r="E12" s="95"/>
      <c r="F12" s="84"/>
      <c r="G12" s="84"/>
      <c r="H12" s="84"/>
      <c r="I12" s="127"/>
      <c r="J12" s="59"/>
      <c r="K12" s="59">
        <f t="shared" si="0"/>
        <v>0</v>
      </c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90"/>
      <c r="AR12" s="91"/>
      <c r="AS12" s="91"/>
      <c r="AT12" s="91"/>
      <c r="AU12" s="91"/>
      <c r="AV12" s="91"/>
      <c r="AW12" s="91"/>
      <c r="AX12" s="91"/>
      <c r="AY12" s="170"/>
      <c r="AZ12" s="167"/>
    </row>
    <row r="13" spans="1:52" x14ac:dyDescent="0.25">
      <c r="A13" s="83"/>
      <c r="B13" s="84"/>
      <c r="C13" s="84"/>
      <c r="D13" s="85"/>
      <c r="E13" s="95"/>
      <c r="F13" s="84"/>
      <c r="G13" s="84"/>
      <c r="H13" s="84"/>
      <c r="I13" s="127"/>
      <c r="J13" s="59"/>
      <c r="K13" s="59">
        <f t="shared" si="0"/>
        <v>0</v>
      </c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90"/>
      <c r="AR13" s="91"/>
      <c r="AS13" s="91"/>
      <c r="AT13" s="91"/>
      <c r="AU13" s="91"/>
      <c r="AV13" s="91"/>
      <c r="AW13" s="91"/>
      <c r="AX13" s="91"/>
      <c r="AY13" s="170"/>
      <c r="AZ13" s="167"/>
    </row>
    <row r="14" spans="1:52" x14ac:dyDescent="0.25">
      <c r="A14" s="83"/>
      <c r="B14" s="84"/>
      <c r="C14" s="84"/>
      <c r="D14" s="85"/>
      <c r="E14" s="95"/>
      <c r="F14" s="84"/>
      <c r="G14" s="84"/>
      <c r="H14" s="84"/>
      <c r="I14" s="127"/>
      <c r="J14" s="59" t="str">
        <f t="shared" si="1"/>
        <v/>
      </c>
      <c r="K14" s="59">
        <f t="shared" si="0"/>
        <v>0</v>
      </c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90"/>
      <c r="AR14" s="91"/>
      <c r="AS14" s="91"/>
      <c r="AT14" s="91"/>
      <c r="AU14" s="91"/>
      <c r="AV14" s="91"/>
      <c r="AW14" s="91"/>
      <c r="AX14" s="91"/>
      <c r="AY14" s="170"/>
      <c r="AZ14" s="167"/>
    </row>
    <row r="15" spans="1:52" s="60" customFormat="1" x14ac:dyDescent="0.25">
      <c r="A15" s="80"/>
      <c r="B15" s="81"/>
      <c r="C15" s="81"/>
      <c r="D15" s="82"/>
      <c r="E15" s="94"/>
      <c r="F15" s="81"/>
      <c r="G15" s="81"/>
      <c r="H15" s="81"/>
      <c r="I15" s="114" t="str">
        <f>IF(B15&lt;&gt;"",SUM(AQ15:AX15),"")</f>
        <v/>
      </c>
      <c r="J15" s="59" t="str">
        <f>IF(COUNTA(L15:AP15)=0,"",COUNTA(L15:AP15))</f>
        <v/>
      </c>
      <c r="K15" s="59">
        <f t="shared" si="0"/>
        <v>0</v>
      </c>
      <c r="L15" s="88"/>
      <c r="M15" s="88"/>
      <c r="N15" s="89"/>
      <c r="O15" s="89"/>
      <c r="P15" s="89"/>
      <c r="Q15" s="89"/>
      <c r="R15" s="89"/>
      <c r="S15" s="89"/>
      <c r="T15" s="89"/>
      <c r="U15" s="89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90"/>
      <c r="AR15" s="90"/>
      <c r="AS15" s="90"/>
      <c r="AT15" s="90"/>
      <c r="AU15" s="90"/>
      <c r="AV15" s="90"/>
      <c r="AW15" s="90"/>
      <c r="AX15" s="90"/>
      <c r="AY15" s="170"/>
      <c r="AZ15" s="168"/>
    </row>
    <row r="16" spans="1:52" x14ac:dyDescent="0.25">
      <c r="A16" s="83"/>
      <c r="B16" s="84"/>
      <c r="C16" s="84"/>
      <c r="D16" s="85"/>
      <c r="E16" s="95"/>
      <c r="F16" s="84"/>
      <c r="G16" s="84"/>
      <c r="H16" s="84"/>
      <c r="I16" s="114" t="str">
        <f t="shared" ref="I16:I63" si="2">IF(B16&lt;&gt;"",SUM(AQ16:AX16),"")</f>
        <v/>
      </c>
      <c r="J16" s="59" t="str">
        <f t="shared" ref="J16:J47" si="3">IF(COUNTA(L16:AP16)=0,"",COUNTA(L16:AP16))</f>
        <v/>
      </c>
      <c r="K16" s="59">
        <f t="shared" si="0"/>
        <v>0</v>
      </c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90"/>
      <c r="AR16" s="91"/>
      <c r="AS16" s="91"/>
      <c r="AT16" s="91"/>
      <c r="AU16" s="91"/>
      <c r="AV16" s="91"/>
      <c r="AW16" s="91"/>
      <c r="AX16" s="91"/>
      <c r="AY16" s="170"/>
      <c r="AZ16" s="167"/>
    </row>
    <row r="17" spans="1:52" x14ac:dyDescent="0.25">
      <c r="A17" s="80"/>
      <c r="B17" s="84"/>
      <c r="C17" s="84"/>
      <c r="D17" s="85"/>
      <c r="E17" s="95"/>
      <c r="F17" s="84"/>
      <c r="G17" s="84"/>
      <c r="H17" s="84"/>
      <c r="I17" s="114" t="str">
        <f t="shared" si="2"/>
        <v/>
      </c>
      <c r="J17" s="59" t="str">
        <f t="shared" si="3"/>
        <v/>
      </c>
      <c r="K17" s="59">
        <f t="shared" si="0"/>
        <v>0</v>
      </c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91"/>
      <c r="AR17" s="91"/>
      <c r="AS17" s="91"/>
      <c r="AT17" s="91"/>
      <c r="AU17" s="91"/>
      <c r="AV17" s="91"/>
      <c r="AW17" s="91"/>
      <c r="AX17" s="91"/>
      <c r="AY17" s="170"/>
      <c r="AZ17" s="167"/>
    </row>
    <row r="18" spans="1:52" x14ac:dyDescent="0.25">
      <c r="A18" s="83"/>
      <c r="B18" s="84"/>
      <c r="C18" s="84"/>
      <c r="D18" s="85"/>
      <c r="E18" s="95"/>
      <c r="F18" s="84"/>
      <c r="G18" s="84"/>
      <c r="H18" s="84"/>
      <c r="I18" s="114" t="str">
        <f t="shared" si="2"/>
        <v/>
      </c>
      <c r="J18" s="59" t="str">
        <f t="shared" si="3"/>
        <v/>
      </c>
      <c r="K18" s="59">
        <f t="shared" si="0"/>
        <v>0</v>
      </c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91"/>
      <c r="AR18" s="91"/>
      <c r="AS18" s="91"/>
      <c r="AT18" s="91"/>
      <c r="AU18" s="91"/>
      <c r="AV18" s="91"/>
      <c r="AW18" s="91"/>
      <c r="AX18" s="91"/>
      <c r="AY18" s="170"/>
      <c r="AZ18" s="167"/>
    </row>
    <row r="19" spans="1:52" x14ac:dyDescent="0.25">
      <c r="A19" s="80"/>
      <c r="B19" s="84"/>
      <c r="C19" s="84"/>
      <c r="D19" s="85"/>
      <c r="E19" s="95"/>
      <c r="F19" s="84"/>
      <c r="G19" s="84"/>
      <c r="H19" s="84"/>
      <c r="I19" s="114" t="str">
        <f t="shared" si="2"/>
        <v/>
      </c>
      <c r="J19" s="59" t="str">
        <f t="shared" si="3"/>
        <v/>
      </c>
      <c r="K19" s="59">
        <f t="shared" si="0"/>
        <v>0</v>
      </c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91"/>
      <c r="AR19" s="91"/>
      <c r="AS19" s="91"/>
      <c r="AT19" s="91"/>
      <c r="AU19" s="91"/>
      <c r="AV19" s="91"/>
      <c r="AW19" s="91"/>
      <c r="AX19" s="91"/>
      <c r="AY19" s="170"/>
      <c r="AZ19" s="167"/>
    </row>
    <row r="20" spans="1:52" x14ac:dyDescent="0.25">
      <c r="A20" s="83"/>
      <c r="B20" s="84"/>
      <c r="C20" s="84"/>
      <c r="D20" s="85"/>
      <c r="E20" s="95"/>
      <c r="F20" s="84"/>
      <c r="G20" s="84"/>
      <c r="H20" s="84"/>
      <c r="I20" s="114" t="str">
        <f t="shared" si="2"/>
        <v/>
      </c>
      <c r="J20" s="59" t="str">
        <f t="shared" si="3"/>
        <v/>
      </c>
      <c r="K20" s="59">
        <f t="shared" si="0"/>
        <v>0</v>
      </c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91"/>
      <c r="AR20" s="91"/>
      <c r="AS20" s="91"/>
      <c r="AT20" s="91"/>
      <c r="AU20" s="91"/>
      <c r="AV20" s="91"/>
      <c r="AW20" s="91"/>
      <c r="AX20" s="91"/>
      <c r="AY20" s="170"/>
      <c r="AZ20" s="167"/>
    </row>
    <row r="21" spans="1:52" x14ac:dyDescent="0.25">
      <c r="A21" s="80"/>
      <c r="B21" s="84"/>
      <c r="C21" s="84"/>
      <c r="D21" s="85"/>
      <c r="E21" s="95"/>
      <c r="F21" s="84"/>
      <c r="G21" s="84"/>
      <c r="H21" s="84"/>
      <c r="I21" s="114" t="str">
        <f t="shared" si="2"/>
        <v/>
      </c>
      <c r="J21" s="59" t="str">
        <f t="shared" si="3"/>
        <v/>
      </c>
      <c r="K21" s="59">
        <f t="shared" si="0"/>
        <v>0</v>
      </c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91"/>
      <c r="AR21" s="91"/>
      <c r="AS21" s="91"/>
      <c r="AT21" s="91"/>
      <c r="AU21" s="91"/>
      <c r="AV21" s="91"/>
      <c r="AW21" s="91"/>
      <c r="AX21" s="91"/>
      <c r="AY21" s="170"/>
      <c r="AZ21" s="167"/>
    </row>
    <row r="22" spans="1:52" x14ac:dyDescent="0.25">
      <c r="A22" s="83"/>
      <c r="B22" s="84"/>
      <c r="C22" s="84"/>
      <c r="D22" s="85"/>
      <c r="E22" s="95"/>
      <c r="F22" s="84"/>
      <c r="G22" s="84"/>
      <c r="H22" s="84"/>
      <c r="I22" s="114" t="str">
        <f t="shared" si="2"/>
        <v/>
      </c>
      <c r="J22" s="59" t="str">
        <f t="shared" si="3"/>
        <v/>
      </c>
      <c r="K22" s="59">
        <f t="shared" si="0"/>
        <v>0</v>
      </c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91"/>
      <c r="AR22" s="91"/>
      <c r="AS22" s="91"/>
      <c r="AT22" s="91"/>
      <c r="AU22" s="91"/>
      <c r="AV22" s="91"/>
      <c r="AW22" s="91"/>
      <c r="AX22" s="91"/>
      <c r="AY22" s="170"/>
      <c r="AZ22" s="167"/>
    </row>
    <row r="23" spans="1:52" x14ac:dyDescent="0.25">
      <c r="A23" s="80"/>
      <c r="B23" s="84"/>
      <c r="C23" s="84"/>
      <c r="D23" s="85"/>
      <c r="E23" s="95"/>
      <c r="F23" s="84"/>
      <c r="G23" s="84"/>
      <c r="H23" s="84"/>
      <c r="I23" s="114" t="str">
        <f t="shared" si="2"/>
        <v/>
      </c>
      <c r="J23" s="59" t="str">
        <f t="shared" si="3"/>
        <v/>
      </c>
      <c r="K23" s="59">
        <f t="shared" si="0"/>
        <v>0</v>
      </c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91"/>
      <c r="AR23" s="91"/>
      <c r="AS23" s="91"/>
      <c r="AT23" s="91"/>
      <c r="AU23" s="91"/>
      <c r="AV23" s="91"/>
      <c r="AW23" s="91"/>
      <c r="AX23" s="91"/>
      <c r="AY23" s="170"/>
      <c r="AZ23" s="167"/>
    </row>
    <row r="24" spans="1:52" x14ac:dyDescent="0.25">
      <c r="A24" s="83"/>
      <c r="B24" s="84"/>
      <c r="C24" s="84"/>
      <c r="D24" s="85"/>
      <c r="E24" s="95"/>
      <c r="F24" s="84"/>
      <c r="G24" s="84"/>
      <c r="H24" s="84"/>
      <c r="I24" s="114" t="str">
        <f t="shared" si="2"/>
        <v/>
      </c>
      <c r="J24" s="59" t="str">
        <f t="shared" si="3"/>
        <v/>
      </c>
      <c r="K24" s="59">
        <f t="shared" si="0"/>
        <v>0</v>
      </c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91"/>
      <c r="AR24" s="91"/>
      <c r="AS24" s="91"/>
      <c r="AT24" s="91"/>
      <c r="AU24" s="91"/>
      <c r="AV24" s="91"/>
      <c r="AW24" s="91"/>
      <c r="AX24" s="91"/>
      <c r="AY24" s="170"/>
      <c r="AZ24" s="167"/>
    </row>
    <row r="25" spans="1:52" x14ac:dyDescent="0.25">
      <c r="A25" s="80"/>
      <c r="B25" s="84"/>
      <c r="C25" s="84"/>
      <c r="D25" s="85"/>
      <c r="E25" s="95"/>
      <c r="F25" s="84"/>
      <c r="G25" s="84"/>
      <c r="H25" s="84"/>
      <c r="I25" s="114" t="str">
        <f t="shared" si="2"/>
        <v/>
      </c>
      <c r="J25" s="59" t="str">
        <f t="shared" si="3"/>
        <v/>
      </c>
      <c r="K25" s="59">
        <f t="shared" si="0"/>
        <v>0</v>
      </c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91"/>
      <c r="AR25" s="91"/>
      <c r="AS25" s="91"/>
      <c r="AT25" s="91"/>
      <c r="AU25" s="91"/>
      <c r="AV25" s="91"/>
      <c r="AW25" s="91"/>
      <c r="AX25" s="91"/>
      <c r="AY25" s="170"/>
      <c r="AZ25" s="167"/>
    </row>
    <row r="26" spans="1:52" x14ac:dyDescent="0.25">
      <c r="A26" s="83"/>
      <c r="B26" s="84"/>
      <c r="C26" s="84"/>
      <c r="D26" s="85"/>
      <c r="E26" s="95"/>
      <c r="F26" s="84"/>
      <c r="G26" s="84"/>
      <c r="H26" s="84"/>
      <c r="I26" s="114" t="str">
        <f t="shared" si="2"/>
        <v/>
      </c>
      <c r="J26" s="59" t="str">
        <f t="shared" si="3"/>
        <v/>
      </c>
      <c r="K26" s="59">
        <f t="shared" si="0"/>
        <v>0</v>
      </c>
      <c r="L26" s="80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91"/>
      <c r="AR26" s="91"/>
      <c r="AS26" s="91"/>
      <c r="AT26" s="91"/>
      <c r="AU26" s="91"/>
      <c r="AV26" s="91"/>
      <c r="AW26" s="91"/>
      <c r="AX26" s="91"/>
      <c r="AY26" s="170"/>
      <c r="AZ26" s="167"/>
    </row>
    <row r="27" spans="1:52" x14ac:dyDescent="0.25">
      <c r="A27" s="80"/>
      <c r="B27" s="84"/>
      <c r="C27" s="84"/>
      <c r="D27" s="85"/>
      <c r="E27" s="95"/>
      <c r="F27" s="84"/>
      <c r="G27" s="84"/>
      <c r="H27" s="84"/>
      <c r="I27" s="114" t="str">
        <f t="shared" si="2"/>
        <v/>
      </c>
      <c r="J27" s="59" t="str">
        <f t="shared" si="3"/>
        <v/>
      </c>
      <c r="K27" s="59">
        <f t="shared" si="0"/>
        <v>0</v>
      </c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91"/>
      <c r="AR27" s="91"/>
      <c r="AS27" s="91"/>
      <c r="AT27" s="91"/>
      <c r="AU27" s="91"/>
      <c r="AV27" s="91"/>
      <c r="AW27" s="91"/>
      <c r="AX27" s="91"/>
      <c r="AY27" s="170"/>
      <c r="AZ27" s="167"/>
    </row>
    <row r="28" spans="1:52" x14ac:dyDescent="0.25">
      <c r="A28" s="83"/>
      <c r="B28" s="84"/>
      <c r="C28" s="84"/>
      <c r="D28" s="85"/>
      <c r="E28" s="95"/>
      <c r="F28" s="84"/>
      <c r="G28" s="84"/>
      <c r="H28" s="84"/>
      <c r="I28" s="114" t="str">
        <f t="shared" si="2"/>
        <v/>
      </c>
      <c r="J28" s="59" t="str">
        <f t="shared" si="3"/>
        <v/>
      </c>
      <c r="K28" s="59">
        <f t="shared" si="0"/>
        <v>0</v>
      </c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90"/>
      <c r="AR28" s="91"/>
      <c r="AS28" s="91"/>
      <c r="AT28" s="91"/>
      <c r="AU28" s="91"/>
      <c r="AV28" s="91"/>
      <c r="AW28" s="91"/>
      <c r="AX28" s="91"/>
      <c r="AY28" s="170"/>
      <c r="AZ28" s="167"/>
    </row>
    <row r="29" spans="1:52" x14ac:dyDescent="0.25">
      <c r="A29" s="80"/>
      <c r="B29" s="84"/>
      <c r="C29" s="84"/>
      <c r="D29" s="85"/>
      <c r="E29" s="95"/>
      <c r="F29" s="84"/>
      <c r="G29" s="84"/>
      <c r="H29" s="84"/>
      <c r="I29" s="114" t="str">
        <f t="shared" si="2"/>
        <v/>
      </c>
      <c r="J29" s="59" t="str">
        <f t="shared" si="3"/>
        <v/>
      </c>
      <c r="K29" s="59">
        <f t="shared" si="0"/>
        <v>0</v>
      </c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90"/>
      <c r="AR29" s="91"/>
      <c r="AS29" s="91"/>
      <c r="AT29" s="91"/>
      <c r="AU29" s="91"/>
      <c r="AV29" s="91"/>
      <c r="AW29" s="91"/>
      <c r="AX29" s="91"/>
      <c r="AY29" s="170"/>
      <c r="AZ29" s="167"/>
    </row>
    <row r="30" spans="1:52" x14ac:dyDescent="0.25">
      <c r="A30" s="83"/>
      <c r="B30" s="84"/>
      <c r="C30" s="84"/>
      <c r="D30" s="85"/>
      <c r="E30" s="95"/>
      <c r="F30" s="84"/>
      <c r="G30" s="84"/>
      <c r="H30" s="84"/>
      <c r="I30" s="114" t="str">
        <f t="shared" si="2"/>
        <v/>
      </c>
      <c r="J30" s="59" t="str">
        <f t="shared" si="3"/>
        <v/>
      </c>
      <c r="K30" s="59">
        <f t="shared" si="0"/>
        <v>0</v>
      </c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91"/>
      <c r="AR30" s="91"/>
      <c r="AS30" s="91"/>
      <c r="AT30" s="91"/>
      <c r="AU30" s="91"/>
      <c r="AV30" s="91"/>
      <c r="AW30" s="91"/>
      <c r="AX30" s="91"/>
      <c r="AY30" s="170"/>
      <c r="AZ30" s="167"/>
    </row>
    <row r="31" spans="1:52" x14ac:dyDescent="0.25">
      <c r="A31" s="80"/>
      <c r="B31" s="84"/>
      <c r="C31" s="84"/>
      <c r="D31" s="85"/>
      <c r="E31" s="95"/>
      <c r="F31" s="84"/>
      <c r="G31" s="84"/>
      <c r="H31" s="84"/>
      <c r="I31" s="114" t="str">
        <f t="shared" si="2"/>
        <v/>
      </c>
      <c r="J31" s="59" t="str">
        <f t="shared" si="3"/>
        <v/>
      </c>
      <c r="K31" s="59">
        <f t="shared" si="0"/>
        <v>0</v>
      </c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91"/>
      <c r="AR31" s="91"/>
      <c r="AS31" s="91"/>
      <c r="AT31" s="91"/>
      <c r="AU31" s="91"/>
      <c r="AV31" s="91"/>
      <c r="AW31" s="91"/>
      <c r="AX31" s="91"/>
      <c r="AY31" s="170"/>
      <c r="AZ31" s="167"/>
    </row>
    <row r="32" spans="1:52" x14ac:dyDescent="0.25">
      <c r="A32" s="83"/>
      <c r="B32" s="84"/>
      <c r="C32" s="84"/>
      <c r="D32" s="85"/>
      <c r="E32" s="95"/>
      <c r="F32" s="84"/>
      <c r="G32" s="84"/>
      <c r="H32" s="84"/>
      <c r="I32" s="114" t="str">
        <f t="shared" si="2"/>
        <v/>
      </c>
      <c r="J32" s="59" t="str">
        <f t="shared" si="3"/>
        <v/>
      </c>
      <c r="K32" s="59">
        <f t="shared" si="0"/>
        <v>0</v>
      </c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91"/>
      <c r="AR32" s="91"/>
      <c r="AS32" s="91"/>
      <c r="AT32" s="91"/>
      <c r="AU32" s="91"/>
      <c r="AV32" s="91"/>
      <c r="AW32" s="91"/>
      <c r="AX32" s="91"/>
      <c r="AY32" s="170"/>
      <c r="AZ32" s="167"/>
    </row>
    <row r="33" spans="1:52" x14ac:dyDescent="0.25">
      <c r="A33" s="80"/>
      <c r="B33" s="84"/>
      <c r="C33" s="84"/>
      <c r="D33" s="85"/>
      <c r="E33" s="95"/>
      <c r="F33" s="84"/>
      <c r="G33" s="84"/>
      <c r="H33" s="84"/>
      <c r="I33" s="114" t="str">
        <f t="shared" si="2"/>
        <v/>
      </c>
      <c r="J33" s="59" t="str">
        <f t="shared" si="3"/>
        <v/>
      </c>
      <c r="K33" s="59">
        <f t="shared" si="0"/>
        <v>0</v>
      </c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91"/>
      <c r="AR33" s="91"/>
      <c r="AS33" s="91"/>
      <c r="AT33" s="91"/>
      <c r="AU33" s="91"/>
      <c r="AV33" s="91"/>
      <c r="AW33" s="91"/>
      <c r="AX33" s="91"/>
      <c r="AY33" s="170"/>
      <c r="AZ33" s="167"/>
    </row>
    <row r="34" spans="1:52" x14ac:dyDescent="0.25">
      <c r="A34" s="83"/>
      <c r="B34" s="84"/>
      <c r="C34" s="84"/>
      <c r="D34" s="85"/>
      <c r="E34" s="95"/>
      <c r="F34" s="84"/>
      <c r="G34" s="84"/>
      <c r="H34" s="84"/>
      <c r="I34" s="114" t="str">
        <f t="shared" si="2"/>
        <v/>
      </c>
      <c r="J34" s="59" t="str">
        <f t="shared" si="3"/>
        <v/>
      </c>
      <c r="K34" s="59">
        <f t="shared" si="0"/>
        <v>0</v>
      </c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91"/>
      <c r="AR34" s="91"/>
      <c r="AS34" s="91"/>
      <c r="AT34" s="91"/>
      <c r="AU34" s="91"/>
      <c r="AV34" s="91"/>
      <c r="AW34" s="91"/>
      <c r="AX34" s="91"/>
      <c r="AY34" s="170"/>
      <c r="AZ34" s="167"/>
    </row>
    <row r="35" spans="1:52" x14ac:dyDescent="0.25">
      <c r="A35" s="83"/>
      <c r="B35" s="84"/>
      <c r="C35" s="84"/>
      <c r="D35" s="85"/>
      <c r="E35" s="95"/>
      <c r="F35" s="84"/>
      <c r="G35" s="129"/>
      <c r="H35" s="84"/>
      <c r="I35" s="114" t="str">
        <f t="shared" si="2"/>
        <v/>
      </c>
      <c r="J35" s="59" t="str">
        <f t="shared" si="3"/>
        <v/>
      </c>
      <c r="K35" s="59">
        <f t="shared" si="0"/>
        <v>0</v>
      </c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91"/>
      <c r="AR35" s="91"/>
      <c r="AS35" s="91"/>
      <c r="AT35" s="91"/>
      <c r="AU35" s="91"/>
      <c r="AV35" s="91"/>
      <c r="AW35" s="91"/>
      <c r="AX35" s="91"/>
      <c r="AY35" s="170"/>
      <c r="AZ35" s="167"/>
    </row>
    <row r="36" spans="1:52" x14ac:dyDescent="0.25">
      <c r="A36" s="83"/>
      <c r="B36" s="84"/>
      <c r="C36" s="84"/>
      <c r="D36" s="85"/>
      <c r="E36" s="95"/>
      <c r="F36" s="84"/>
      <c r="G36" s="84"/>
      <c r="H36" s="84"/>
      <c r="I36" s="114" t="str">
        <f t="shared" si="2"/>
        <v/>
      </c>
      <c r="J36" s="59" t="str">
        <f t="shared" si="3"/>
        <v/>
      </c>
      <c r="K36" s="59">
        <f t="shared" si="0"/>
        <v>0</v>
      </c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91"/>
      <c r="AR36" s="91"/>
      <c r="AS36" s="91"/>
      <c r="AT36" s="91"/>
      <c r="AU36" s="91"/>
      <c r="AV36" s="91"/>
      <c r="AW36" s="91"/>
      <c r="AX36" s="91"/>
      <c r="AY36" s="170"/>
      <c r="AZ36" s="167"/>
    </row>
    <row r="37" spans="1:52" x14ac:dyDescent="0.25">
      <c r="A37" s="80"/>
      <c r="B37" s="84"/>
      <c r="C37" s="84"/>
      <c r="D37" s="85"/>
      <c r="E37" s="95"/>
      <c r="F37" s="84"/>
      <c r="G37" s="84"/>
      <c r="H37" s="84"/>
      <c r="I37" s="114" t="str">
        <f t="shared" si="2"/>
        <v/>
      </c>
      <c r="J37" s="59" t="str">
        <f t="shared" si="3"/>
        <v/>
      </c>
      <c r="K37" s="59">
        <f t="shared" si="0"/>
        <v>0</v>
      </c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91"/>
      <c r="AR37" s="91"/>
      <c r="AS37" s="91"/>
      <c r="AT37" s="91"/>
      <c r="AU37" s="91"/>
      <c r="AV37" s="91"/>
      <c r="AW37" s="91"/>
      <c r="AX37" s="91"/>
      <c r="AY37" s="170"/>
      <c r="AZ37" s="167"/>
    </row>
    <row r="38" spans="1:52" x14ac:dyDescent="0.25">
      <c r="A38" s="83"/>
      <c r="B38" s="84"/>
      <c r="C38" s="84"/>
      <c r="D38" s="85"/>
      <c r="E38" s="95"/>
      <c r="F38" s="84"/>
      <c r="G38" s="84"/>
      <c r="H38" s="84"/>
      <c r="I38" s="114" t="str">
        <f t="shared" si="2"/>
        <v/>
      </c>
      <c r="J38" s="59" t="str">
        <f t="shared" si="3"/>
        <v/>
      </c>
      <c r="K38" s="59">
        <f t="shared" si="0"/>
        <v>0</v>
      </c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91"/>
      <c r="AR38" s="91"/>
      <c r="AS38" s="91"/>
      <c r="AT38" s="91"/>
      <c r="AU38" s="91"/>
      <c r="AV38" s="91"/>
      <c r="AW38" s="91"/>
      <c r="AX38" s="91"/>
      <c r="AY38" s="170"/>
      <c r="AZ38" s="167"/>
    </row>
    <row r="39" spans="1:52" x14ac:dyDescent="0.25">
      <c r="A39" s="80"/>
      <c r="B39" s="84"/>
      <c r="C39" s="84"/>
      <c r="D39" s="85"/>
      <c r="E39" s="95"/>
      <c r="F39" s="84"/>
      <c r="G39" s="84"/>
      <c r="H39" s="84"/>
      <c r="I39" s="114" t="str">
        <f t="shared" si="2"/>
        <v/>
      </c>
      <c r="J39" s="59" t="str">
        <f t="shared" si="3"/>
        <v/>
      </c>
      <c r="K39" s="59">
        <f t="shared" si="0"/>
        <v>0</v>
      </c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91"/>
      <c r="AR39" s="91"/>
      <c r="AS39" s="91"/>
      <c r="AT39" s="91"/>
      <c r="AU39" s="91"/>
      <c r="AV39" s="91"/>
      <c r="AW39" s="91"/>
      <c r="AX39" s="91"/>
      <c r="AY39" s="170"/>
      <c r="AZ39" s="167"/>
    </row>
    <row r="40" spans="1:52" x14ac:dyDescent="0.25">
      <c r="A40" s="83"/>
      <c r="B40" s="84"/>
      <c r="C40" s="84"/>
      <c r="D40" s="85"/>
      <c r="E40" s="95"/>
      <c r="F40" s="84"/>
      <c r="G40" s="84"/>
      <c r="H40" s="84"/>
      <c r="I40" s="114" t="str">
        <f t="shared" si="2"/>
        <v/>
      </c>
      <c r="J40" s="59" t="str">
        <f t="shared" si="3"/>
        <v/>
      </c>
      <c r="K40" s="59">
        <f t="shared" si="0"/>
        <v>0</v>
      </c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90"/>
      <c r="AR40" s="91"/>
      <c r="AS40" s="91"/>
      <c r="AT40" s="91"/>
      <c r="AU40" s="91"/>
      <c r="AV40" s="91"/>
      <c r="AW40" s="91"/>
      <c r="AX40" s="91"/>
      <c r="AY40" s="170"/>
      <c r="AZ40" s="167"/>
    </row>
    <row r="41" spans="1:52" x14ac:dyDescent="0.25">
      <c r="A41" s="80"/>
      <c r="B41" s="84"/>
      <c r="C41" s="84"/>
      <c r="D41" s="85"/>
      <c r="E41" s="95"/>
      <c r="F41" s="84"/>
      <c r="G41" s="84"/>
      <c r="H41" s="84"/>
      <c r="I41" s="114" t="str">
        <f t="shared" si="2"/>
        <v/>
      </c>
      <c r="J41" s="59" t="str">
        <f t="shared" si="3"/>
        <v/>
      </c>
      <c r="K41" s="59">
        <f t="shared" si="0"/>
        <v>0</v>
      </c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91"/>
      <c r="AR41" s="91"/>
      <c r="AS41" s="91"/>
      <c r="AT41" s="91"/>
      <c r="AU41" s="91"/>
      <c r="AV41" s="91"/>
      <c r="AW41" s="91"/>
      <c r="AX41" s="91"/>
      <c r="AY41" s="170"/>
      <c r="AZ41" s="167"/>
    </row>
    <row r="42" spans="1:52" x14ac:dyDescent="0.25">
      <c r="A42" s="83"/>
      <c r="B42" s="84"/>
      <c r="C42" s="84"/>
      <c r="D42" s="85"/>
      <c r="E42" s="95"/>
      <c r="F42" s="84"/>
      <c r="G42" s="84"/>
      <c r="H42" s="84"/>
      <c r="I42" s="114" t="str">
        <f t="shared" si="2"/>
        <v/>
      </c>
      <c r="J42" s="59" t="str">
        <f t="shared" si="3"/>
        <v/>
      </c>
      <c r="K42" s="59">
        <f t="shared" si="0"/>
        <v>0</v>
      </c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91"/>
      <c r="AR42" s="91"/>
      <c r="AS42" s="91"/>
      <c r="AT42" s="91"/>
      <c r="AU42" s="91"/>
      <c r="AV42" s="91"/>
      <c r="AW42" s="91"/>
      <c r="AX42" s="91"/>
      <c r="AY42" s="170"/>
      <c r="AZ42" s="167"/>
    </row>
    <row r="43" spans="1:52" x14ac:dyDescent="0.25">
      <c r="A43" s="80"/>
      <c r="B43" s="84"/>
      <c r="C43" s="84"/>
      <c r="D43" s="85"/>
      <c r="E43" s="95"/>
      <c r="F43" s="84"/>
      <c r="G43" s="84"/>
      <c r="H43" s="84"/>
      <c r="I43" s="114" t="str">
        <f t="shared" si="2"/>
        <v/>
      </c>
      <c r="J43" s="59" t="str">
        <f t="shared" si="3"/>
        <v/>
      </c>
      <c r="K43" s="59">
        <f t="shared" si="0"/>
        <v>0</v>
      </c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91"/>
      <c r="AR43" s="91"/>
      <c r="AS43" s="91"/>
      <c r="AT43" s="91"/>
      <c r="AU43" s="91"/>
      <c r="AV43" s="91"/>
      <c r="AW43" s="91"/>
      <c r="AX43" s="91"/>
      <c r="AY43" s="170"/>
      <c r="AZ43" s="167"/>
    </row>
    <row r="44" spans="1:52" x14ac:dyDescent="0.25">
      <c r="A44" s="83"/>
      <c r="B44" s="84"/>
      <c r="C44" s="84"/>
      <c r="D44" s="85"/>
      <c r="E44" s="95"/>
      <c r="F44" s="84"/>
      <c r="G44" s="84"/>
      <c r="H44" s="84"/>
      <c r="I44" s="114" t="str">
        <f t="shared" si="2"/>
        <v/>
      </c>
      <c r="J44" s="59" t="str">
        <f t="shared" si="3"/>
        <v/>
      </c>
      <c r="K44" s="59">
        <f t="shared" si="0"/>
        <v>0</v>
      </c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91"/>
      <c r="AR44" s="91"/>
      <c r="AS44" s="91"/>
      <c r="AT44" s="91"/>
      <c r="AU44" s="91"/>
      <c r="AV44" s="91"/>
      <c r="AW44" s="91"/>
      <c r="AX44" s="91"/>
      <c r="AY44" s="170"/>
      <c r="AZ44" s="167"/>
    </row>
    <row r="45" spans="1:52" x14ac:dyDescent="0.25">
      <c r="A45" s="83"/>
      <c r="B45" s="84"/>
      <c r="C45" s="84"/>
      <c r="D45" s="85"/>
      <c r="E45" s="95"/>
      <c r="F45" s="84"/>
      <c r="G45" s="84"/>
      <c r="H45" s="84"/>
      <c r="I45" s="114" t="str">
        <f t="shared" si="2"/>
        <v/>
      </c>
      <c r="J45" s="59" t="str">
        <f t="shared" si="3"/>
        <v/>
      </c>
      <c r="K45" s="59">
        <f t="shared" si="0"/>
        <v>0</v>
      </c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91"/>
      <c r="AR45" s="91"/>
      <c r="AS45" s="91"/>
      <c r="AT45" s="91"/>
      <c r="AU45" s="91"/>
      <c r="AV45" s="91"/>
      <c r="AW45" s="91"/>
      <c r="AX45" s="91"/>
      <c r="AY45" s="170"/>
      <c r="AZ45" s="167"/>
    </row>
    <row r="46" spans="1:52" x14ac:dyDescent="0.25">
      <c r="A46" s="83"/>
      <c r="B46" s="84"/>
      <c r="C46" s="84"/>
      <c r="D46" s="85"/>
      <c r="E46" s="95"/>
      <c r="F46" s="84"/>
      <c r="G46" s="84"/>
      <c r="H46" s="84"/>
      <c r="I46" s="114" t="str">
        <f t="shared" si="2"/>
        <v/>
      </c>
      <c r="J46" s="59" t="str">
        <f t="shared" si="3"/>
        <v/>
      </c>
      <c r="K46" s="59">
        <f t="shared" si="0"/>
        <v>0</v>
      </c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91"/>
      <c r="AR46" s="91"/>
      <c r="AS46" s="91"/>
      <c r="AT46" s="91"/>
      <c r="AU46" s="91"/>
      <c r="AV46" s="91"/>
      <c r="AW46" s="91"/>
      <c r="AX46" s="91"/>
      <c r="AY46" s="170"/>
      <c r="AZ46" s="167"/>
    </row>
    <row r="47" spans="1:52" x14ac:dyDescent="0.25">
      <c r="A47" s="83"/>
      <c r="B47" s="84"/>
      <c r="C47" s="84"/>
      <c r="D47" s="85"/>
      <c r="E47" s="95"/>
      <c r="F47" s="84"/>
      <c r="G47" s="84"/>
      <c r="H47" s="84"/>
      <c r="I47" s="114" t="str">
        <f t="shared" si="2"/>
        <v/>
      </c>
      <c r="J47" s="59" t="str">
        <f t="shared" si="3"/>
        <v/>
      </c>
      <c r="K47" s="59">
        <f t="shared" si="0"/>
        <v>0</v>
      </c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91"/>
      <c r="AR47" s="91"/>
      <c r="AS47" s="91"/>
      <c r="AT47" s="91"/>
      <c r="AU47" s="91"/>
      <c r="AV47" s="91"/>
      <c r="AW47" s="91"/>
      <c r="AX47" s="91"/>
      <c r="AY47" s="170"/>
      <c r="AZ47" s="167"/>
    </row>
    <row r="48" spans="1:52" x14ac:dyDescent="0.25">
      <c r="A48" s="83"/>
      <c r="B48" s="84"/>
      <c r="C48" s="84"/>
      <c r="D48" s="85"/>
      <c r="E48" s="95"/>
      <c r="F48" s="84"/>
      <c r="G48" s="84"/>
      <c r="H48" s="84"/>
      <c r="I48" s="114" t="str">
        <f t="shared" si="2"/>
        <v/>
      </c>
      <c r="J48" s="59" t="str">
        <f t="shared" ref="J48:J63" si="4">IF(COUNTA(L48:AP48)=0,"",COUNTA(L48:AP48))</f>
        <v/>
      </c>
      <c r="K48" s="59">
        <f t="shared" si="0"/>
        <v>0</v>
      </c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91"/>
      <c r="AR48" s="91"/>
      <c r="AS48" s="91"/>
      <c r="AT48" s="91"/>
      <c r="AU48" s="91"/>
      <c r="AV48" s="91"/>
      <c r="AW48" s="91"/>
      <c r="AX48" s="91"/>
      <c r="AY48" s="170"/>
      <c r="AZ48" s="167"/>
    </row>
    <row r="49" spans="1:52" x14ac:dyDescent="0.25">
      <c r="A49" s="83"/>
      <c r="B49" s="84"/>
      <c r="C49" s="84"/>
      <c r="D49" s="85"/>
      <c r="E49" s="95"/>
      <c r="F49" s="84"/>
      <c r="G49" s="84"/>
      <c r="H49" s="84"/>
      <c r="I49" s="114" t="str">
        <f t="shared" si="2"/>
        <v/>
      </c>
      <c r="J49" s="59" t="str">
        <f t="shared" si="4"/>
        <v/>
      </c>
      <c r="K49" s="59">
        <f t="shared" si="0"/>
        <v>0</v>
      </c>
      <c r="L49" s="88"/>
      <c r="M49" s="88"/>
      <c r="N49" s="89"/>
      <c r="O49" s="89"/>
      <c r="P49" s="88"/>
      <c r="Q49" s="89"/>
      <c r="R49" s="89"/>
      <c r="S49" s="89"/>
      <c r="T49" s="88"/>
      <c r="U49" s="89"/>
      <c r="V49" s="89"/>
      <c r="W49" s="88"/>
      <c r="X49" s="89"/>
      <c r="Y49" s="89"/>
      <c r="Z49" s="89"/>
      <c r="AA49" s="88"/>
      <c r="AB49" s="89"/>
      <c r="AC49" s="89"/>
      <c r="AD49" s="88"/>
      <c r="AE49" s="89"/>
      <c r="AF49" s="89"/>
      <c r="AG49" s="89"/>
      <c r="AH49" s="88"/>
      <c r="AI49" s="89"/>
      <c r="AJ49" s="89"/>
      <c r="AK49" s="88"/>
      <c r="AL49" s="89"/>
      <c r="AM49" s="89"/>
      <c r="AN49" s="89"/>
      <c r="AO49" s="88"/>
      <c r="AP49" s="89"/>
      <c r="AQ49" s="91"/>
      <c r="AR49" s="91"/>
      <c r="AS49" s="91"/>
      <c r="AT49" s="91"/>
      <c r="AU49" s="91"/>
      <c r="AV49" s="91"/>
      <c r="AW49" s="91"/>
      <c r="AX49" s="91"/>
      <c r="AY49" s="170"/>
      <c r="AZ49" s="167"/>
    </row>
    <row r="50" spans="1:52" x14ac:dyDescent="0.25">
      <c r="A50" s="83"/>
      <c r="B50" s="84"/>
      <c r="C50" s="84"/>
      <c r="D50" s="85"/>
      <c r="E50" s="95"/>
      <c r="F50" s="84"/>
      <c r="G50" s="84"/>
      <c r="H50" s="84"/>
      <c r="I50" s="114" t="str">
        <f t="shared" si="2"/>
        <v/>
      </c>
      <c r="J50" s="59" t="str">
        <f t="shared" si="4"/>
        <v/>
      </c>
      <c r="K50" s="59">
        <f t="shared" si="0"/>
        <v>0</v>
      </c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91"/>
      <c r="AR50" s="91"/>
      <c r="AS50" s="91"/>
      <c r="AT50" s="91"/>
      <c r="AU50" s="91"/>
      <c r="AV50" s="91"/>
      <c r="AW50" s="91"/>
      <c r="AX50" s="91"/>
      <c r="AY50" s="170"/>
      <c r="AZ50" s="167"/>
    </row>
    <row r="51" spans="1:52" x14ac:dyDescent="0.25">
      <c r="A51" s="83"/>
      <c r="B51" s="84"/>
      <c r="C51" s="84"/>
      <c r="D51" s="85"/>
      <c r="E51" s="95"/>
      <c r="F51" s="84"/>
      <c r="G51" s="84"/>
      <c r="H51" s="84"/>
      <c r="I51" s="114" t="str">
        <f t="shared" si="2"/>
        <v/>
      </c>
      <c r="J51" s="59" t="str">
        <f t="shared" si="4"/>
        <v/>
      </c>
      <c r="K51" s="59">
        <f t="shared" si="0"/>
        <v>0</v>
      </c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91"/>
      <c r="AR51" s="91"/>
      <c r="AS51" s="91"/>
      <c r="AT51" s="91"/>
      <c r="AU51" s="91"/>
      <c r="AV51" s="91"/>
      <c r="AW51" s="91"/>
      <c r="AX51" s="91"/>
      <c r="AY51" s="170"/>
      <c r="AZ51" s="167"/>
    </row>
    <row r="52" spans="1:52" x14ac:dyDescent="0.25">
      <c r="A52" s="83"/>
      <c r="B52" s="84"/>
      <c r="C52" s="84"/>
      <c r="D52" s="85"/>
      <c r="E52" s="95"/>
      <c r="F52" s="84"/>
      <c r="G52" s="84"/>
      <c r="H52" s="84"/>
      <c r="I52" s="114" t="str">
        <f t="shared" si="2"/>
        <v/>
      </c>
      <c r="J52" s="59" t="str">
        <f t="shared" si="4"/>
        <v/>
      </c>
      <c r="K52" s="59">
        <f t="shared" si="0"/>
        <v>0</v>
      </c>
      <c r="L52" s="88"/>
      <c r="M52" s="88"/>
      <c r="N52" s="89"/>
      <c r="O52" s="89"/>
      <c r="P52" s="88"/>
      <c r="Q52" s="89"/>
      <c r="R52" s="89"/>
      <c r="S52" s="89"/>
      <c r="T52" s="88"/>
      <c r="U52" s="89"/>
      <c r="V52" s="89"/>
      <c r="W52" s="88"/>
      <c r="X52" s="89"/>
      <c r="Y52" s="89"/>
      <c r="Z52" s="89"/>
      <c r="AA52" s="88"/>
      <c r="AB52" s="89"/>
      <c r="AC52" s="89"/>
      <c r="AD52" s="88"/>
      <c r="AE52" s="89"/>
      <c r="AF52" s="89"/>
      <c r="AG52" s="89"/>
      <c r="AH52" s="88"/>
      <c r="AI52" s="89"/>
      <c r="AJ52" s="89"/>
      <c r="AK52" s="88"/>
      <c r="AL52" s="89"/>
      <c r="AM52" s="89"/>
      <c r="AN52" s="89"/>
      <c r="AO52" s="88"/>
      <c r="AP52" s="89"/>
      <c r="AQ52" s="91"/>
      <c r="AR52" s="91"/>
      <c r="AS52" s="91"/>
      <c r="AT52" s="91"/>
      <c r="AU52" s="91"/>
      <c r="AV52" s="91"/>
      <c r="AW52" s="91"/>
      <c r="AX52" s="91"/>
      <c r="AY52" s="170"/>
      <c r="AZ52" s="167"/>
    </row>
    <row r="53" spans="1:52" x14ac:dyDescent="0.25">
      <c r="A53" s="83"/>
      <c r="B53" s="84"/>
      <c r="C53" s="84"/>
      <c r="D53" s="85"/>
      <c r="E53" s="95"/>
      <c r="F53" s="84"/>
      <c r="G53" s="84"/>
      <c r="H53" s="84"/>
      <c r="I53" s="114" t="str">
        <f t="shared" si="2"/>
        <v/>
      </c>
      <c r="J53" s="59" t="str">
        <f t="shared" si="4"/>
        <v/>
      </c>
      <c r="K53" s="59">
        <f t="shared" si="0"/>
        <v>0</v>
      </c>
      <c r="L53" s="88"/>
      <c r="M53" s="88"/>
      <c r="N53" s="89"/>
      <c r="O53" s="89"/>
      <c r="P53" s="88"/>
      <c r="Q53" s="89"/>
      <c r="R53" s="89"/>
      <c r="S53" s="89"/>
      <c r="T53" s="88"/>
      <c r="U53" s="89"/>
      <c r="V53" s="89"/>
      <c r="W53" s="88"/>
      <c r="X53" s="89"/>
      <c r="Y53" s="89"/>
      <c r="Z53" s="89"/>
      <c r="AA53" s="88"/>
      <c r="AB53" s="89"/>
      <c r="AC53" s="89"/>
      <c r="AD53" s="88"/>
      <c r="AE53" s="89"/>
      <c r="AF53" s="89"/>
      <c r="AG53" s="89"/>
      <c r="AH53" s="88"/>
      <c r="AI53" s="89"/>
      <c r="AJ53" s="89"/>
      <c r="AK53" s="88"/>
      <c r="AL53" s="89"/>
      <c r="AM53" s="89"/>
      <c r="AN53" s="89"/>
      <c r="AO53" s="88"/>
      <c r="AP53" s="89"/>
      <c r="AQ53" s="91"/>
      <c r="AR53" s="91"/>
      <c r="AS53" s="91"/>
      <c r="AT53" s="91"/>
      <c r="AU53" s="91"/>
      <c r="AV53" s="91"/>
      <c r="AW53" s="91"/>
      <c r="AX53" s="91"/>
      <c r="AY53" s="170"/>
      <c r="AZ53" s="167"/>
    </row>
    <row r="54" spans="1:52" x14ac:dyDescent="0.25">
      <c r="A54" s="83"/>
      <c r="B54" s="84"/>
      <c r="C54" s="84"/>
      <c r="D54" s="85"/>
      <c r="E54" s="95"/>
      <c r="F54" s="84"/>
      <c r="G54" s="84"/>
      <c r="H54" s="84"/>
      <c r="I54" s="114" t="str">
        <f t="shared" si="2"/>
        <v/>
      </c>
      <c r="J54" s="59" t="str">
        <f t="shared" si="4"/>
        <v/>
      </c>
      <c r="K54" s="59">
        <f t="shared" si="0"/>
        <v>0</v>
      </c>
      <c r="L54" s="88"/>
      <c r="M54" s="88"/>
      <c r="N54" s="89"/>
      <c r="O54" s="89"/>
      <c r="P54" s="88"/>
      <c r="Q54" s="89"/>
      <c r="R54" s="89"/>
      <c r="S54" s="89"/>
      <c r="T54" s="88"/>
      <c r="U54" s="89"/>
      <c r="V54" s="89"/>
      <c r="W54" s="88"/>
      <c r="X54" s="89"/>
      <c r="Y54" s="89"/>
      <c r="Z54" s="89"/>
      <c r="AA54" s="88"/>
      <c r="AB54" s="89"/>
      <c r="AC54" s="89"/>
      <c r="AD54" s="88"/>
      <c r="AE54" s="89"/>
      <c r="AF54" s="89"/>
      <c r="AG54" s="89"/>
      <c r="AH54" s="88"/>
      <c r="AI54" s="89"/>
      <c r="AJ54" s="89"/>
      <c r="AK54" s="88"/>
      <c r="AL54" s="89"/>
      <c r="AM54" s="89"/>
      <c r="AN54" s="89"/>
      <c r="AO54" s="88"/>
      <c r="AP54" s="89"/>
      <c r="AQ54" s="91"/>
      <c r="AR54" s="91"/>
      <c r="AS54" s="91"/>
      <c r="AT54" s="91"/>
      <c r="AU54" s="91"/>
      <c r="AV54" s="91"/>
      <c r="AW54" s="91"/>
      <c r="AX54" s="91"/>
      <c r="AY54" s="170"/>
      <c r="AZ54" s="167"/>
    </row>
    <row r="55" spans="1:52" x14ac:dyDescent="0.25">
      <c r="A55" s="83"/>
      <c r="B55" s="84"/>
      <c r="C55" s="84"/>
      <c r="D55" s="85"/>
      <c r="E55" s="95"/>
      <c r="F55" s="84"/>
      <c r="G55" s="84"/>
      <c r="H55" s="84"/>
      <c r="I55" s="114" t="str">
        <f t="shared" si="2"/>
        <v/>
      </c>
      <c r="J55" s="59" t="str">
        <f t="shared" si="4"/>
        <v/>
      </c>
      <c r="K55" s="59">
        <f t="shared" si="0"/>
        <v>0</v>
      </c>
      <c r="L55" s="88"/>
      <c r="M55" s="88"/>
      <c r="N55" s="89"/>
      <c r="O55" s="89"/>
      <c r="P55" s="88"/>
      <c r="Q55" s="89"/>
      <c r="R55" s="89"/>
      <c r="S55" s="89"/>
      <c r="T55" s="88"/>
      <c r="U55" s="89"/>
      <c r="V55" s="89"/>
      <c r="W55" s="88"/>
      <c r="X55" s="89"/>
      <c r="Y55" s="89"/>
      <c r="Z55" s="89"/>
      <c r="AA55" s="88"/>
      <c r="AB55" s="89"/>
      <c r="AC55" s="89"/>
      <c r="AD55" s="88"/>
      <c r="AE55" s="89"/>
      <c r="AF55" s="89"/>
      <c r="AG55" s="89"/>
      <c r="AH55" s="88"/>
      <c r="AI55" s="89"/>
      <c r="AJ55" s="89"/>
      <c r="AK55" s="88"/>
      <c r="AL55" s="89"/>
      <c r="AM55" s="89"/>
      <c r="AN55" s="89"/>
      <c r="AO55" s="88"/>
      <c r="AP55" s="89"/>
      <c r="AQ55" s="91"/>
      <c r="AR55" s="91"/>
      <c r="AS55" s="91"/>
      <c r="AT55" s="91"/>
      <c r="AU55" s="91"/>
      <c r="AV55" s="91"/>
      <c r="AW55" s="91"/>
      <c r="AX55" s="91"/>
      <c r="AY55" s="170"/>
      <c r="AZ55" s="167"/>
    </row>
    <row r="56" spans="1:52" x14ac:dyDescent="0.25">
      <c r="A56" s="83"/>
      <c r="B56" s="84"/>
      <c r="C56" s="84"/>
      <c r="D56" s="85"/>
      <c r="E56" s="95"/>
      <c r="F56" s="84"/>
      <c r="G56" s="84"/>
      <c r="H56" s="84"/>
      <c r="I56" s="114" t="str">
        <f t="shared" si="2"/>
        <v/>
      </c>
      <c r="J56" s="59" t="str">
        <f t="shared" si="4"/>
        <v/>
      </c>
      <c r="K56" s="59">
        <f t="shared" si="0"/>
        <v>0</v>
      </c>
      <c r="L56" s="88"/>
      <c r="M56" s="88"/>
      <c r="N56" s="89"/>
      <c r="O56" s="89"/>
      <c r="P56" s="88"/>
      <c r="Q56" s="89"/>
      <c r="R56" s="89"/>
      <c r="S56" s="89"/>
      <c r="T56" s="88"/>
      <c r="U56" s="89"/>
      <c r="V56" s="89"/>
      <c r="W56" s="88"/>
      <c r="X56" s="89"/>
      <c r="Y56" s="89"/>
      <c r="Z56" s="89"/>
      <c r="AA56" s="88"/>
      <c r="AB56" s="89"/>
      <c r="AC56" s="89"/>
      <c r="AD56" s="88"/>
      <c r="AE56" s="89"/>
      <c r="AF56" s="89"/>
      <c r="AG56" s="89"/>
      <c r="AH56" s="88"/>
      <c r="AI56" s="89"/>
      <c r="AJ56" s="89"/>
      <c r="AK56" s="88"/>
      <c r="AL56" s="89"/>
      <c r="AM56" s="89"/>
      <c r="AN56" s="89"/>
      <c r="AO56" s="88"/>
      <c r="AP56" s="89"/>
      <c r="AQ56" s="91"/>
      <c r="AR56" s="91"/>
      <c r="AS56" s="91"/>
      <c r="AT56" s="91"/>
      <c r="AU56" s="91"/>
      <c r="AV56" s="91"/>
      <c r="AW56" s="91"/>
      <c r="AX56" s="91"/>
      <c r="AY56" s="170"/>
      <c r="AZ56" s="167"/>
    </row>
    <row r="57" spans="1:52" x14ac:dyDescent="0.25">
      <c r="A57" s="83"/>
      <c r="B57" s="84"/>
      <c r="C57" s="84"/>
      <c r="D57" s="85"/>
      <c r="E57" s="95"/>
      <c r="F57" s="84"/>
      <c r="G57" s="84"/>
      <c r="H57" s="84"/>
      <c r="I57" s="114" t="str">
        <f t="shared" si="2"/>
        <v/>
      </c>
      <c r="J57" s="59" t="str">
        <f t="shared" si="4"/>
        <v/>
      </c>
      <c r="K57" s="59">
        <f t="shared" si="0"/>
        <v>0</v>
      </c>
      <c r="L57" s="88"/>
      <c r="M57" s="88"/>
      <c r="N57" s="89"/>
      <c r="O57" s="89"/>
      <c r="P57" s="88"/>
      <c r="Q57" s="89"/>
      <c r="R57" s="89"/>
      <c r="S57" s="89"/>
      <c r="T57" s="88"/>
      <c r="U57" s="89"/>
      <c r="V57" s="89"/>
      <c r="W57" s="88"/>
      <c r="X57" s="89"/>
      <c r="Y57" s="89"/>
      <c r="Z57" s="89"/>
      <c r="AA57" s="88"/>
      <c r="AB57" s="89"/>
      <c r="AC57" s="89"/>
      <c r="AD57" s="88"/>
      <c r="AE57" s="89"/>
      <c r="AF57" s="89"/>
      <c r="AG57" s="89"/>
      <c r="AH57" s="88"/>
      <c r="AI57" s="89"/>
      <c r="AJ57" s="89"/>
      <c r="AK57" s="88"/>
      <c r="AL57" s="89"/>
      <c r="AM57" s="89"/>
      <c r="AN57" s="89"/>
      <c r="AO57" s="88"/>
      <c r="AP57" s="89"/>
      <c r="AQ57" s="91"/>
      <c r="AR57" s="91"/>
      <c r="AS57" s="91"/>
      <c r="AT57" s="91"/>
      <c r="AU57" s="91"/>
      <c r="AV57" s="91"/>
      <c r="AW57" s="91"/>
      <c r="AX57" s="91"/>
      <c r="AY57" s="170"/>
      <c r="AZ57" s="167"/>
    </row>
    <row r="58" spans="1:52" x14ac:dyDescent="0.25">
      <c r="A58" s="83"/>
      <c r="B58" s="84"/>
      <c r="C58" s="84"/>
      <c r="D58" s="85"/>
      <c r="E58" s="95"/>
      <c r="F58" s="84"/>
      <c r="G58" s="84"/>
      <c r="H58" s="84"/>
      <c r="I58" s="114" t="str">
        <f t="shared" si="2"/>
        <v/>
      </c>
      <c r="J58" s="59" t="str">
        <f t="shared" si="4"/>
        <v/>
      </c>
      <c r="K58" s="59">
        <f t="shared" si="0"/>
        <v>0</v>
      </c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91"/>
      <c r="AR58" s="91"/>
      <c r="AS58" s="91"/>
      <c r="AT58" s="91"/>
      <c r="AU58" s="91"/>
      <c r="AV58" s="91"/>
      <c r="AW58" s="91"/>
      <c r="AX58" s="91"/>
      <c r="AY58" s="170"/>
      <c r="AZ58" s="167"/>
    </row>
    <row r="59" spans="1:52" x14ac:dyDescent="0.25">
      <c r="A59" s="83"/>
      <c r="B59" s="84"/>
      <c r="C59" s="84"/>
      <c r="D59" s="85"/>
      <c r="E59" s="95"/>
      <c r="F59" s="84"/>
      <c r="G59" s="84"/>
      <c r="H59" s="84"/>
      <c r="I59" s="114" t="str">
        <f t="shared" si="2"/>
        <v/>
      </c>
      <c r="J59" s="59" t="str">
        <f t="shared" si="4"/>
        <v/>
      </c>
      <c r="K59" s="59">
        <f t="shared" si="0"/>
        <v>0</v>
      </c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91"/>
      <c r="AR59" s="91"/>
      <c r="AS59" s="91"/>
      <c r="AT59" s="91"/>
      <c r="AU59" s="91"/>
      <c r="AV59" s="91"/>
      <c r="AW59" s="91"/>
      <c r="AX59" s="91"/>
      <c r="AY59" s="170"/>
      <c r="AZ59" s="167"/>
    </row>
    <row r="60" spans="1:52" x14ac:dyDescent="0.25">
      <c r="A60" s="83"/>
      <c r="B60" s="84"/>
      <c r="C60" s="84"/>
      <c r="D60" s="85"/>
      <c r="E60" s="95"/>
      <c r="F60" s="84"/>
      <c r="G60" s="84"/>
      <c r="H60" s="84"/>
      <c r="I60" s="114" t="str">
        <f t="shared" si="2"/>
        <v/>
      </c>
      <c r="J60" s="59" t="str">
        <f t="shared" si="4"/>
        <v/>
      </c>
      <c r="K60" s="59">
        <f t="shared" si="0"/>
        <v>0</v>
      </c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91"/>
      <c r="AR60" s="91"/>
      <c r="AS60" s="91"/>
      <c r="AT60" s="91"/>
      <c r="AU60" s="91"/>
      <c r="AV60" s="91"/>
      <c r="AW60" s="91"/>
      <c r="AX60" s="91"/>
      <c r="AY60" s="170"/>
      <c r="AZ60" s="167"/>
    </row>
    <row r="61" spans="1:52" x14ac:dyDescent="0.25">
      <c r="A61" s="83"/>
      <c r="B61" s="84"/>
      <c r="C61" s="84"/>
      <c r="D61" s="85"/>
      <c r="E61" s="95"/>
      <c r="F61" s="84"/>
      <c r="G61" s="84"/>
      <c r="H61" s="84"/>
      <c r="I61" s="114" t="str">
        <f t="shared" si="2"/>
        <v/>
      </c>
      <c r="J61" s="59" t="str">
        <f t="shared" si="4"/>
        <v/>
      </c>
      <c r="K61" s="59">
        <f t="shared" si="0"/>
        <v>0</v>
      </c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91"/>
      <c r="AR61" s="91"/>
      <c r="AS61" s="91"/>
      <c r="AT61" s="91"/>
      <c r="AU61" s="91"/>
      <c r="AV61" s="91"/>
      <c r="AW61" s="91"/>
      <c r="AX61" s="91"/>
      <c r="AY61" s="170"/>
      <c r="AZ61" s="167"/>
    </row>
    <row r="62" spans="1:52" x14ac:dyDescent="0.25">
      <c r="A62" s="83"/>
      <c r="B62" s="84"/>
      <c r="C62" s="84"/>
      <c r="D62" s="85"/>
      <c r="E62" s="95"/>
      <c r="F62" s="84"/>
      <c r="G62" s="84"/>
      <c r="H62" s="84"/>
      <c r="I62" s="114" t="str">
        <f t="shared" si="2"/>
        <v/>
      </c>
      <c r="J62" s="59" t="str">
        <f t="shared" si="4"/>
        <v/>
      </c>
      <c r="K62" s="59">
        <f t="shared" si="0"/>
        <v>0</v>
      </c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91"/>
      <c r="AR62" s="91"/>
      <c r="AS62" s="91"/>
      <c r="AT62" s="91"/>
      <c r="AU62" s="91"/>
      <c r="AV62" s="91"/>
      <c r="AW62" s="91"/>
      <c r="AX62" s="91"/>
      <c r="AY62" s="170"/>
      <c r="AZ62" s="167"/>
    </row>
    <row r="63" spans="1:52" ht="15" customHeight="1" x14ac:dyDescent="0.25">
      <c r="A63" s="83"/>
      <c r="B63" s="84"/>
      <c r="C63" s="84"/>
      <c r="D63" s="85"/>
      <c r="E63" s="95"/>
      <c r="F63" s="84"/>
      <c r="G63" s="84"/>
      <c r="H63" s="84"/>
      <c r="I63" s="114" t="str">
        <f t="shared" si="2"/>
        <v/>
      </c>
      <c r="J63" s="59" t="str">
        <f t="shared" si="4"/>
        <v/>
      </c>
      <c r="K63" s="59">
        <f t="shared" si="0"/>
        <v>0</v>
      </c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91"/>
      <c r="AR63" s="91"/>
      <c r="AS63" s="91"/>
      <c r="AT63" s="91"/>
      <c r="AU63" s="91"/>
      <c r="AV63" s="91"/>
      <c r="AW63" s="91"/>
      <c r="AX63" s="91"/>
      <c r="AY63" s="170"/>
      <c r="AZ63" s="167"/>
    </row>
    <row r="64" spans="1:52" ht="3" customHeight="1" x14ac:dyDescent="0.25">
      <c r="A64" s="61"/>
      <c r="B64" s="62"/>
      <c r="C64" s="62"/>
      <c r="D64" s="63"/>
      <c r="E64" s="64"/>
      <c r="F64" s="65"/>
      <c r="G64" s="65"/>
      <c r="H64" s="65"/>
      <c r="I64" s="113"/>
      <c r="J64" s="66"/>
      <c r="K64" s="66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8"/>
      <c r="AR64" s="68"/>
      <c r="AS64" s="68"/>
      <c r="AT64" s="68"/>
      <c r="AU64" s="68"/>
      <c r="AV64" s="68"/>
      <c r="AW64" s="68"/>
      <c r="AX64" s="68"/>
      <c r="AY64" s="176"/>
      <c r="AZ64" s="167"/>
    </row>
    <row r="65" spans="1:52" s="73" customFormat="1" ht="19.8" customHeight="1" x14ac:dyDescent="0.25">
      <c r="A65" s="342" t="s">
        <v>15</v>
      </c>
      <c r="B65" s="343"/>
      <c r="C65" s="343"/>
      <c r="D65" s="344"/>
      <c r="E65" s="69"/>
      <c r="F65" s="70"/>
      <c r="G65" s="70"/>
      <c r="H65" s="70"/>
      <c r="I65" s="113">
        <f t="shared" ref="I65" si="5">SUM(I15:I63)</f>
        <v>0</v>
      </c>
      <c r="J65" s="71"/>
      <c r="K65" s="71"/>
      <c r="L65" s="72">
        <f t="shared" ref="L65:AP65" si="6">SUM(L15:L63)</f>
        <v>0</v>
      </c>
      <c r="M65" s="72">
        <f t="shared" si="6"/>
        <v>0</v>
      </c>
      <c r="N65" s="72">
        <f t="shared" si="6"/>
        <v>0</v>
      </c>
      <c r="O65" s="72">
        <f t="shared" si="6"/>
        <v>0</v>
      </c>
      <c r="P65" s="72">
        <f t="shared" si="6"/>
        <v>0</v>
      </c>
      <c r="Q65" s="72">
        <f t="shared" si="6"/>
        <v>0</v>
      </c>
      <c r="R65" s="72">
        <f t="shared" si="6"/>
        <v>0</v>
      </c>
      <c r="S65" s="72">
        <f t="shared" si="6"/>
        <v>0</v>
      </c>
      <c r="T65" s="72">
        <f t="shared" si="6"/>
        <v>0</v>
      </c>
      <c r="U65" s="72">
        <f t="shared" si="6"/>
        <v>0</v>
      </c>
      <c r="V65" s="72">
        <f t="shared" si="6"/>
        <v>0</v>
      </c>
      <c r="W65" s="72">
        <f t="shared" si="6"/>
        <v>0</v>
      </c>
      <c r="X65" s="72">
        <f t="shared" si="6"/>
        <v>0</v>
      </c>
      <c r="Y65" s="72">
        <f t="shared" si="6"/>
        <v>0</v>
      </c>
      <c r="Z65" s="72">
        <f t="shared" si="6"/>
        <v>0</v>
      </c>
      <c r="AA65" s="72">
        <f t="shared" si="6"/>
        <v>0</v>
      </c>
      <c r="AB65" s="72">
        <f t="shared" si="6"/>
        <v>0</v>
      </c>
      <c r="AC65" s="72">
        <f t="shared" si="6"/>
        <v>0</v>
      </c>
      <c r="AD65" s="72">
        <f t="shared" si="6"/>
        <v>0</v>
      </c>
      <c r="AE65" s="72">
        <f t="shared" si="6"/>
        <v>0</v>
      </c>
      <c r="AF65" s="72">
        <f t="shared" si="6"/>
        <v>0</v>
      </c>
      <c r="AG65" s="72">
        <f t="shared" si="6"/>
        <v>0</v>
      </c>
      <c r="AH65" s="72">
        <f t="shared" si="6"/>
        <v>0</v>
      </c>
      <c r="AI65" s="72">
        <f t="shared" si="6"/>
        <v>0</v>
      </c>
      <c r="AJ65" s="72">
        <f t="shared" si="6"/>
        <v>0</v>
      </c>
      <c r="AK65" s="72">
        <f t="shared" si="6"/>
        <v>0</v>
      </c>
      <c r="AL65" s="72">
        <f t="shared" si="6"/>
        <v>0</v>
      </c>
      <c r="AM65" s="72">
        <f t="shared" si="6"/>
        <v>0</v>
      </c>
      <c r="AN65" s="72">
        <f t="shared" si="6"/>
        <v>0</v>
      </c>
      <c r="AO65" s="72">
        <f t="shared" si="6"/>
        <v>0</v>
      </c>
      <c r="AP65" s="72">
        <f t="shared" si="6"/>
        <v>0</v>
      </c>
      <c r="AQ65" s="68">
        <f t="shared" ref="AQ65:AX65" si="7">SUMPRODUCT(($E$15:$E$63="Salesman")*AQ15:AQ63)</f>
        <v>0</v>
      </c>
      <c r="AR65" s="68">
        <f t="shared" si="7"/>
        <v>0</v>
      </c>
      <c r="AS65" s="68">
        <f t="shared" si="7"/>
        <v>0</v>
      </c>
      <c r="AT65" s="68">
        <f t="shared" si="7"/>
        <v>0</v>
      </c>
      <c r="AU65" s="68">
        <f t="shared" si="7"/>
        <v>0</v>
      </c>
      <c r="AV65" s="68">
        <f t="shared" si="7"/>
        <v>0</v>
      </c>
      <c r="AW65" s="68">
        <f t="shared" si="7"/>
        <v>0</v>
      </c>
      <c r="AX65" s="68">
        <f t="shared" si="7"/>
        <v>0</v>
      </c>
      <c r="AY65" s="176"/>
      <c r="AZ65" s="169"/>
    </row>
    <row r="66" spans="1:52" ht="19.8" customHeight="1" x14ac:dyDescent="0.3">
      <c r="D66" s="97" t="s">
        <v>26</v>
      </c>
      <c r="E66" s="125" t="s">
        <v>27</v>
      </c>
      <c r="F66" s="75" t="s">
        <v>25</v>
      </c>
      <c r="G66" s="75"/>
      <c r="H66" s="278" t="s">
        <v>79</v>
      </c>
      <c r="I66" s="204" t="s">
        <v>80</v>
      </c>
      <c r="J66" s="203" t="s">
        <v>81</v>
      </c>
      <c r="K66" s="203" t="s">
        <v>82</v>
      </c>
      <c r="L66" s="331" t="s">
        <v>83</v>
      </c>
      <c r="M66" s="331"/>
      <c r="N66" s="331"/>
      <c r="O66" s="263" t="s">
        <v>84</v>
      </c>
      <c r="AQ66" s="96"/>
      <c r="AZ66" s="161"/>
    </row>
    <row r="67" spans="1:52" x14ac:dyDescent="0.25">
      <c r="D67" s="50" t="str">
        <f>IF(E67="","",VLOOKUP(E67,B$15:E$63,4,0))</f>
        <v/>
      </c>
      <c r="E67" s="126"/>
      <c r="F67" s="86"/>
      <c r="G67" s="86"/>
      <c r="H67" s="158"/>
      <c r="I67" s="158"/>
      <c r="J67" s="77">
        <f>IF($D67="Salesman",IF($E67&lt;&gt;"",VLOOKUP($E67,รายละเอียดการคิด!$B$15:$AW$63,28,0)*$H67,0)+IF($E67&lt;&gt;"",VLOOKUP($E67,รายละเอียดการคิด!$B$15:$AW$63,29,0)*$I67,0),IF($E67&lt;&gt;"",VLOOKUP($E67,รายละเอียดการคิด!$H$15:$K$63,2,0)*$H67,0)+IF($E67&lt;&gt;"",VLOOKUP($E67,รายละเอียดการคิด!$H$15:$K$63,2,0)*$I67,0))</f>
        <v>0</v>
      </c>
      <c r="K67" s="77">
        <f>IF($D67="Salesman",IF($E67&lt;&gt;"",VLOOKUP($E67,รายละเอียดการคิด!$B$15:$AW$63,37,0)*$H67,0)+IF($E67&lt;&gt;"",VLOOKUP($E67,รายละเอียดการคิด!$B$15:$AW$63,38,0)*$I67,0),IF($E67&lt;&gt;"",VLOOKUP($E67,รายละเอียดการคิด!$H$15:$K$63,3,0)*$H67,0)+IF($E67&lt;&gt;"",VLOOKUP($E67,รายละเอียดการคิด!$H$15:$K$63,3,0)*$I67,0))</f>
        <v>0</v>
      </c>
      <c r="L67" s="330">
        <f>IF($D67="Salesman",IF($E67&lt;&gt;"",VLOOKUP($E67,รายละเอียดการคิด!$B$15:$AW$63,46,0)*$H67,0)+IF($E67&lt;&gt;"",VLOOKUP($E67,รายละเอียดการคิด!$B$15:$AW$63,47,0)*$I67,0),IF($E67&lt;&gt;"",VLOOKUP($E67,รายละเอียดการคิด!$H$15:$K$63,4,0)*$H67,0)+IF($E67&lt;&gt;"",VLOOKUP($E67,รายละเอียดการคิด!$H$15:$K$63,4,0)*$I67,0))</f>
        <v>0</v>
      </c>
      <c r="M67" s="330"/>
      <c r="N67" s="330"/>
      <c r="AZ67" s="161"/>
    </row>
    <row r="68" spans="1:52" x14ac:dyDescent="0.25">
      <c r="D68" s="50" t="str">
        <f t="shared" ref="D68:D131" si="8">IF(E68="","",VLOOKUP(E68,B$15:E$63,4,0))</f>
        <v/>
      </c>
      <c r="E68" s="126"/>
      <c r="F68" s="86"/>
      <c r="G68" s="86"/>
      <c r="H68" s="158"/>
      <c r="I68" s="158"/>
      <c r="J68" s="77">
        <f>IF($D68="Salesman",IF($E68&lt;&gt;"",VLOOKUP($E68,รายละเอียดการคิด!$B$15:$AW$63,28,0)*$H68,0)+IF($E68&lt;&gt;"",VLOOKUP($E68,รายละเอียดการคิด!$B$15:$AW$63,29,0)*$I68,0),IF($E68&lt;&gt;"",VLOOKUP($E68,รายละเอียดการคิด!$H$15:$K$63,2,0)*$H68,0)+IF($E68&lt;&gt;"",VLOOKUP($E68,รายละเอียดการคิด!$H$15:$K$63,2,0)*$I68,0))</f>
        <v>0</v>
      </c>
      <c r="K68" s="77">
        <f>IF($D68="Salesman",IF($E68&lt;&gt;"",VLOOKUP($E68,รายละเอียดการคิด!$B$15:$AW$63,37,0)*$H68,0)+IF($E68&lt;&gt;"",VLOOKUP($E68,รายละเอียดการคิด!$B$15:$AW$63,38,0)*$I68,0),IF($E68&lt;&gt;"",VLOOKUP($E68,รายละเอียดการคิด!$H$15:$K$63,3,0)*$H68,0)+IF($E68&lt;&gt;"",VLOOKUP($E68,รายละเอียดการคิด!$H$15:$K$63,3,0)*$I68,0))</f>
        <v>0</v>
      </c>
      <c r="L68" s="330">
        <f>IF($D68="Salesman",IF($E68&lt;&gt;"",VLOOKUP($E68,รายละเอียดการคิด!$B$15:$AW$63,46,0)*$H68,0)+IF($E68&lt;&gt;"",VLOOKUP($E68,รายละเอียดการคิด!$B$15:$AW$63,47,0)*$I68,0),IF($E68&lt;&gt;"",VLOOKUP($E68,รายละเอียดการคิด!$H$15:$K$63,4,0)*$H68,0)+IF($E68&lt;&gt;"",VLOOKUP($E68,รายละเอียดการคิด!$H$15:$K$63,4,0)*$I68,0))</f>
        <v>0</v>
      </c>
      <c r="M68" s="330"/>
      <c r="N68" s="330"/>
      <c r="AZ68" s="161"/>
    </row>
    <row r="69" spans="1:52" x14ac:dyDescent="0.25">
      <c r="D69" s="50" t="str">
        <f t="shared" si="8"/>
        <v/>
      </c>
      <c r="E69" s="126"/>
      <c r="F69" s="86"/>
      <c r="G69" s="86"/>
      <c r="H69" s="158"/>
      <c r="I69" s="158"/>
      <c r="J69" s="77">
        <f>IF($D69="Salesman",IF($E69&lt;&gt;"",VLOOKUP($E69,รายละเอียดการคิด!$B$15:$AW$63,28,0)*$H69,0)+IF($E69&lt;&gt;"",VLOOKUP($E69,รายละเอียดการคิด!$B$15:$AW$63,29,0)*$I69,0),IF($E69&lt;&gt;"",VLOOKUP($E69,รายละเอียดการคิด!$H$15:$K$63,2,0)*$H69,0)+IF($E69&lt;&gt;"",VLOOKUP($E69,รายละเอียดการคิด!$H$15:$K$63,2,0)*$I69,0))</f>
        <v>0</v>
      </c>
      <c r="K69" s="77">
        <f>IF($D69="Salesman",IF($E69&lt;&gt;"",VLOOKUP($E69,รายละเอียดการคิด!$B$15:$AW$63,37,0)*$H69,0)+IF($E69&lt;&gt;"",VLOOKUP($E69,รายละเอียดการคิด!$B$15:$AW$63,38,0)*$I69,0),IF($E69&lt;&gt;"",VLOOKUP($E69,รายละเอียดการคิด!$H$15:$K$63,3,0)*$H69,0)+IF($E69&lt;&gt;"",VLOOKUP($E69,รายละเอียดการคิด!$H$15:$K$63,3,0)*$I69,0))</f>
        <v>0</v>
      </c>
      <c r="L69" s="330">
        <f>IF($D69="Salesman",IF($E69&lt;&gt;"",VLOOKUP($E69,รายละเอียดการคิด!$B$15:$AW$63,46,0)*$H69,0)+IF($E69&lt;&gt;"",VLOOKUP($E69,รายละเอียดการคิด!$B$15:$AW$63,47,0)*$I69,0),IF($E69&lt;&gt;"",VLOOKUP($E69,รายละเอียดการคิด!$H$15:$K$63,4,0)*$H69,0)+IF($E69&lt;&gt;"",VLOOKUP($E69,รายละเอียดการคิด!$H$15:$K$63,4,0)*$I69,0))</f>
        <v>0</v>
      </c>
      <c r="M69" s="330"/>
      <c r="N69" s="330"/>
      <c r="AZ69" s="161"/>
    </row>
    <row r="70" spans="1:52" x14ac:dyDescent="0.25">
      <c r="D70" s="50" t="str">
        <f t="shared" si="8"/>
        <v/>
      </c>
      <c r="E70" s="126"/>
      <c r="F70" s="87"/>
      <c r="G70" s="87"/>
      <c r="H70" s="159"/>
      <c r="I70" s="159"/>
      <c r="J70" s="77">
        <f>IF($D70="Salesman",IF($E70&lt;&gt;"",VLOOKUP($E70,รายละเอียดการคิด!$B$15:$AW$63,28,0)*$H70,0)+IF($E70&lt;&gt;"",VLOOKUP($E70,รายละเอียดการคิด!$B$15:$AW$63,29,0)*$I70,0),IF($E70&lt;&gt;"",VLOOKUP($E70,รายละเอียดการคิด!$H$15:$K$63,2,0)*$H70,0)+IF($E70&lt;&gt;"",VLOOKUP($E70,รายละเอียดการคิด!$H$15:$K$63,2,0)*$I70,0))</f>
        <v>0</v>
      </c>
      <c r="K70" s="77">
        <f>IF($D70="Salesman",IF($E70&lt;&gt;"",VLOOKUP($E70,รายละเอียดการคิด!$B$15:$AW$63,37,0)*$H70,0)+IF($E70&lt;&gt;"",VLOOKUP($E70,รายละเอียดการคิด!$B$15:$AW$63,38,0)*$I70,0),IF($E70&lt;&gt;"",VLOOKUP($E70,รายละเอียดการคิด!$H$15:$K$63,3,0)*$H70,0)+IF($E70&lt;&gt;"",VLOOKUP($E70,รายละเอียดการคิด!$H$15:$K$63,3,0)*$I70,0))</f>
        <v>0</v>
      </c>
      <c r="L70" s="330">
        <f>IF($D70="Salesman",IF($E70&lt;&gt;"",VLOOKUP($E70,รายละเอียดการคิด!$B$15:$AW$63,46,0)*$H70,0)+IF($E70&lt;&gt;"",VLOOKUP($E70,รายละเอียดการคิด!$B$15:$AW$63,47,0)*$I70,0),IF($E70&lt;&gt;"",VLOOKUP($E70,รายละเอียดการคิด!$H$15:$K$63,4,0)*$H70,0)+IF($E70&lt;&gt;"",VLOOKUP($E70,รายละเอียดการคิด!$H$15:$K$63,4,0)*$I70,0))</f>
        <v>0</v>
      </c>
      <c r="M70" s="330"/>
      <c r="N70" s="330"/>
      <c r="AZ70" s="161"/>
    </row>
    <row r="71" spans="1:52" x14ac:dyDescent="0.25">
      <c r="D71" s="50" t="str">
        <f t="shared" si="8"/>
        <v/>
      </c>
      <c r="E71" s="126"/>
      <c r="F71" s="87"/>
      <c r="G71" s="87"/>
      <c r="H71" s="159"/>
      <c r="I71" s="159"/>
      <c r="J71" s="77">
        <f>IF($D71="Salesman",IF($E71&lt;&gt;"",VLOOKUP($E71,รายละเอียดการคิด!$B$15:$AW$63,28,0)*$H71,0)+IF($E71&lt;&gt;"",VLOOKUP($E71,รายละเอียดการคิด!$B$15:$AW$63,29,0)*$I71,0),IF($E71&lt;&gt;"",VLOOKUP($E71,รายละเอียดการคิด!$H$15:$K$63,2,0)*$H71,0)+IF($E71&lt;&gt;"",VLOOKUP($E71,รายละเอียดการคิด!$H$15:$K$63,2,0)*$I71,0))</f>
        <v>0</v>
      </c>
      <c r="K71" s="77">
        <f>IF($D71="Salesman",IF($E71&lt;&gt;"",VLOOKUP($E71,รายละเอียดการคิด!$B$15:$AW$63,37,0)*$H71,0)+IF($E71&lt;&gt;"",VLOOKUP($E71,รายละเอียดการคิด!$B$15:$AW$63,38,0)*$I71,0),IF($E71&lt;&gt;"",VLOOKUP($E71,รายละเอียดการคิด!$H$15:$K$63,3,0)*$H71,0)+IF($E71&lt;&gt;"",VLOOKUP($E71,รายละเอียดการคิด!$H$15:$K$63,3,0)*$I71,0))</f>
        <v>0</v>
      </c>
      <c r="L71" s="330">
        <f>IF($D71="Salesman",IF($E71&lt;&gt;"",VLOOKUP($E71,รายละเอียดการคิด!$B$15:$AW$63,46,0)*$H71,0)+IF($E71&lt;&gt;"",VLOOKUP($E71,รายละเอียดการคิด!$B$15:$AW$63,47,0)*$I71,0),IF($E71&lt;&gt;"",VLOOKUP($E71,รายละเอียดการคิด!$H$15:$K$63,4,0)*$H71,0)+IF($E71&lt;&gt;"",VLOOKUP($E71,รายละเอียดการคิด!$H$15:$K$63,4,0)*$I71,0))</f>
        <v>0</v>
      </c>
      <c r="M71" s="330"/>
      <c r="N71" s="330"/>
      <c r="AZ71" s="161"/>
    </row>
    <row r="72" spans="1:52" x14ac:dyDescent="0.25">
      <c r="D72" s="50" t="str">
        <f t="shared" si="8"/>
        <v/>
      </c>
      <c r="E72" s="126"/>
      <c r="F72" s="87"/>
      <c r="G72" s="87"/>
      <c r="H72" s="159"/>
      <c r="I72" s="159"/>
      <c r="J72" s="77">
        <f>IF($D72="Salesman",IF($E72&lt;&gt;"",VLOOKUP($E72,รายละเอียดการคิด!$B$15:$AW$63,28,0)*$H72,0)+IF($E72&lt;&gt;"",VLOOKUP($E72,รายละเอียดการคิด!$B$15:$AW$63,29,0)*$I72,0),IF($E72&lt;&gt;"",VLOOKUP($E72,รายละเอียดการคิด!$H$15:$K$63,2,0)*$H72,0)+IF($E72&lt;&gt;"",VLOOKUP($E72,รายละเอียดการคิด!$H$15:$K$63,2,0)*$I72,0))</f>
        <v>0</v>
      </c>
      <c r="K72" s="77">
        <f>IF($D72="Salesman",IF($E72&lt;&gt;"",VLOOKUP($E72,รายละเอียดการคิด!$B$15:$AW$63,37,0)*$H72,0)+IF($E72&lt;&gt;"",VLOOKUP($E72,รายละเอียดการคิด!$B$15:$AW$63,38,0)*$I72,0),IF($E72&lt;&gt;"",VLOOKUP($E72,รายละเอียดการคิด!$H$15:$K$63,3,0)*$H72,0)+IF($E72&lt;&gt;"",VLOOKUP($E72,รายละเอียดการคิด!$H$15:$K$63,3,0)*$I72,0))</f>
        <v>0</v>
      </c>
      <c r="L72" s="330">
        <f>IF($D72="Salesman",IF($E72&lt;&gt;"",VLOOKUP($E72,รายละเอียดการคิด!$B$15:$AW$63,46,0)*$H72,0)+IF($E72&lt;&gt;"",VLOOKUP($E72,รายละเอียดการคิด!$B$15:$AW$63,47,0)*$I72,0),IF($E72&lt;&gt;"",VLOOKUP($E72,รายละเอียดการคิด!$H$15:$K$63,4,0)*$H72,0)+IF($E72&lt;&gt;"",VLOOKUP($E72,รายละเอียดการคิด!$H$15:$K$63,4,0)*$I72,0))</f>
        <v>0</v>
      </c>
      <c r="M72" s="330"/>
      <c r="N72" s="330"/>
      <c r="AZ72" s="161"/>
    </row>
    <row r="73" spans="1:52" x14ac:dyDescent="0.25">
      <c r="D73" s="50" t="str">
        <f t="shared" si="8"/>
        <v/>
      </c>
      <c r="E73" s="126"/>
      <c r="F73" s="87"/>
      <c r="G73" s="87"/>
      <c r="H73" s="159"/>
      <c r="I73" s="159"/>
      <c r="J73" s="77">
        <f>IF($D73="Salesman",IF($E73&lt;&gt;"",VLOOKUP($E73,รายละเอียดการคิด!$B$15:$AW$63,28,0)*$H73,0)+IF($E73&lt;&gt;"",VLOOKUP($E73,รายละเอียดการคิด!$B$15:$AW$63,29,0)*$I73,0),IF($E73&lt;&gt;"",VLOOKUP($E73,รายละเอียดการคิด!$H$15:$K$63,2,0)*$H73,0)+IF($E73&lt;&gt;"",VLOOKUP($E73,รายละเอียดการคิด!$H$15:$K$63,2,0)*$I73,0))</f>
        <v>0</v>
      </c>
      <c r="K73" s="77">
        <f>IF($D73="Salesman",IF($E73&lt;&gt;"",VLOOKUP($E73,รายละเอียดการคิด!$B$15:$AW$63,37,0)*$H73,0)+IF($E73&lt;&gt;"",VLOOKUP($E73,รายละเอียดการคิด!$B$15:$AW$63,38,0)*$I73,0),IF($E73&lt;&gt;"",VLOOKUP($E73,รายละเอียดการคิด!$H$15:$K$63,3,0)*$H73,0)+IF($E73&lt;&gt;"",VLOOKUP($E73,รายละเอียดการคิด!$H$15:$K$63,3,0)*$I73,0))</f>
        <v>0</v>
      </c>
      <c r="L73" s="330">
        <f>IF($D73="Salesman",IF($E73&lt;&gt;"",VLOOKUP($E73,รายละเอียดการคิด!$B$15:$AW$63,46,0)*$H73,0)+IF($E73&lt;&gt;"",VLOOKUP($E73,รายละเอียดการคิด!$B$15:$AW$63,47,0)*$I73,0),IF($E73&lt;&gt;"",VLOOKUP($E73,รายละเอียดการคิด!$H$15:$K$63,4,0)*$H73,0)+IF($E73&lt;&gt;"",VLOOKUP($E73,รายละเอียดการคิด!$H$15:$K$63,4,0)*$I73,0))</f>
        <v>0</v>
      </c>
      <c r="M73" s="330"/>
      <c r="N73" s="330"/>
      <c r="AZ73" s="161"/>
    </row>
    <row r="74" spans="1:52" x14ac:dyDescent="0.25">
      <c r="D74" s="50" t="str">
        <f t="shared" si="8"/>
        <v/>
      </c>
      <c r="E74" s="126"/>
      <c r="F74" s="87"/>
      <c r="G74" s="87"/>
      <c r="H74" s="158"/>
      <c r="I74" s="158"/>
      <c r="J74" s="77">
        <f>IF($D74="Salesman",IF($E74&lt;&gt;"",VLOOKUP($E74,รายละเอียดการคิด!$B$15:$AW$63,28,0)*$H74,0)+IF($E74&lt;&gt;"",VLOOKUP($E74,รายละเอียดการคิด!$B$15:$AW$63,29,0)*$I74,0),IF($E74&lt;&gt;"",VLOOKUP($E74,รายละเอียดการคิด!$H$15:$K$63,2,0)*$H74,0)+IF($E74&lt;&gt;"",VLOOKUP($E74,รายละเอียดการคิด!$H$15:$K$63,2,0)*$I74,0))</f>
        <v>0</v>
      </c>
      <c r="K74" s="77">
        <f>IF($D74="Salesman",IF($E74&lt;&gt;"",VLOOKUP($E74,รายละเอียดการคิด!$B$15:$AW$63,37,0)*$H74,0)+IF($E74&lt;&gt;"",VLOOKUP($E74,รายละเอียดการคิด!$B$15:$AW$63,38,0)*$I74,0),IF($E74&lt;&gt;"",VLOOKUP($E74,รายละเอียดการคิด!$H$15:$K$63,3,0)*$H74,0)+IF($E74&lt;&gt;"",VLOOKUP($E74,รายละเอียดการคิด!$H$15:$K$63,3,0)*$I74,0))</f>
        <v>0</v>
      </c>
      <c r="L74" s="330">
        <f>IF($D74="Salesman",IF($E74&lt;&gt;"",VLOOKUP($E74,รายละเอียดการคิด!$B$15:$AW$63,46,0)*$H74,0)+IF($E74&lt;&gt;"",VLOOKUP($E74,รายละเอียดการคิด!$B$15:$AW$63,47,0)*$I74,0),IF($E74&lt;&gt;"",VLOOKUP($E74,รายละเอียดการคิด!$H$15:$K$63,4,0)*$H74,0)+IF($E74&lt;&gt;"",VLOOKUP($E74,รายละเอียดการคิด!$H$15:$K$63,4,0)*$I74,0))</f>
        <v>0</v>
      </c>
      <c r="M74" s="330"/>
      <c r="N74" s="330"/>
      <c r="AZ74" s="161"/>
    </row>
    <row r="75" spans="1:52" x14ac:dyDescent="0.25">
      <c r="D75" s="50" t="str">
        <f t="shared" si="8"/>
        <v/>
      </c>
      <c r="E75" s="126"/>
      <c r="F75" s="87"/>
      <c r="G75" s="87"/>
      <c r="H75" s="158"/>
      <c r="I75" s="158"/>
      <c r="J75" s="77">
        <f>IF($D75="Salesman",IF($E75&lt;&gt;"",VLOOKUP($E75,รายละเอียดการคิด!$B$15:$AW$63,28,0)*$H75,0)+IF($E75&lt;&gt;"",VLOOKUP($E75,รายละเอียดการคิด!$B$15:$AW$63,29,0)*$I75,0),IF($E75&lt;&gt;"",VLOOKUP($E75,รายละเอียดการคิด!$H$15:$K$63,2,0)*$H75,0)+IF($E75&lt;&gt;"",VLOOKUP($E75,รายละเอียดการคิด!$H$15:$K$63,2,0)*$I75,0))</f>
        <v>0</v>
      </c>
      <c r="K75" s="77">
        <f>IF($D75="Salesman",IF($E75&lt;&gt;"",VLOOKUP($E75,รายละเอียดการคิด!$B$15:$AW$63,37,0)*$H75,0)+IF($E75&lt;&gt;"",VLOOKUP($E75,รายละเอียดการคิด!$B$15:$AW$63,38,0)*$I75,0),IF($E75&lt;&gt;"",VLOOKUP($E75,รายละเอียดการคิด!$H$15:$K$63,3,0)*$H75,0)+IF($E75&lt;&gt;"",VLOOKUP($E75,รายละเอียดการคิด!$H$15:$K$63,3,0)*$I75,0))</f>
        <v>0</v>
      </c>
      <c r="L75" s="330">
        <f>IF($D75="Salesman",IF($E75&lt;&gt;"",VLOOKUP($E75,รายละเอียดการคิด!$B$15:$AW$63,46,0)*$H75,0)+IF($E75&lt;&gt;"",VLOOKUP($E75,รายละเอียดการคิด!$B$15:$AW$63,47,0)*$I75,0),IF($E75&lt;&gt;"",VLOOKUP($E75,รายละเอียดการคิด!$H$15:$K$63,4,0)*$H75,0)+IF($E75&lt;&gt;"",VLOOKUP($E75,รายละเอียดการคิด!$H$15:$K$63,4,0)*$I75,0))</f>
        <v>0</v>
      </c>
      <c r="M75" s="330"/>
      <c r="N75" s="330"/>
      <c r="AZ75" s="161"/>
    </row>
    <row r="76" spans="1:52" x14ac:dyDescent="0.25">
      <c r="D76" s="50" t="str">
        <f t="shared" si="8"/>
        <v/>
      </c>
      <c r="E76" s="126"/>
      <c r="F76" s="87"/>
      <c r="G76" s="87"/>
      <c r="H76" s="158"/>
      <c r="I76" s="158"/>
      <c r="J76" s="77">
        <f>IF($D76="Salesman",IF($E76&lt;&gt;"",VLOOKUP($E76,รายละเอียดการคิด!$B$15:$AW$63,28,0)*$H76,0)+IF($E76&lt;&gt;"",VLOOKUP($E76,รายละเอียดการคิด!$B$15:$AW$63,29,0)*$I76,0),IF($E76&lt;&gt;"",VLOOKUP($E76,รายละเอียดการคิด!$H$15:$K$63,2,0)*$H76,0)+IF($E76&lt;&gt;"",VLOOKUP($E76,รายละเอียดการคิด!$H$15:$K$63,2,0)*$I76,0))</f>
        <v>0</v>
      </c>
      <c r="K76" s="77">
        <f>IF($D76="Salesman",IF($E76&lt;&gt;"",VLOOKUP($E76,รายละเอียดการคิด!$B$15:$AW$63,37,0)*$H76,0)+IF($E76&lt;&gt;"",VLOOKUP($E76,รายละเอียดการคิด!$B$15:$AW$63,38,0)*$I76,0),IF($E76&lt;&gt;"",VLOOKUP($E76,รายละเอียดการคิด!$H$15:$K$63,3,0)*$H76,0)+IF($E76&lt;&gt;"",VLOOKUP($E76,รายละเอียดการคิด!$H$15:$K$63,3,0)*$I76,0))</f>
        <v>0</v>
      </c>
      <c r="L76" s="330">
        <f>IF($D76="Salesman",IF($E76&lt;&gt;"",VLOOKUP($E76,รายละเอียดการคิด!$B$15:$AW$63,46,0)*$H76,0)+IF($E76&lt;&gt;"",VLOOKUP($E76,รายละเอียดการคิด!$B$15:$AW$63,47,0)*$I76,0),IF($E76&lt;&gt;"",VLOOKUP($E76,รายละเอียดการคิด!$H$15:$K$63,4,0)*$H76,0)+IF($E76&lt;&gt;"",VLOOKUP($E76,รายละเอียดการคิด!$H$15:$K$63,4,0)*$I76,0))</f>
        <v>0</v>
      </c>
      <c r="M76" s="330"/>
      <c r="N76" s="330"/>
      <c r="AZ76" s="161"/>
    </row>
    <row r="77" spans="1:52" x14ac:dyDescent="0.25">
      <c r="D77" s="50" t="str">
        <f t="shared" si="8"/>
        <v/>
      </c>
      <c r="E77" s="126"/>
      <c r="F77" s="87"/>
      <c r="G77" s="87"/>
      <c r="H77" s="158"/>
      <c r="I77" s="158"/>
      <c r="J77" s="77">
        <f>IF($D77="Salesman",IF($E77&lt;&gt;"",VLOOKUP($E77,รายละเอียดการคิด!$B$15:$AW$63,28,0)*$H77,0)+IF($E77&lt;&gt;"",VLOOKUP($E77,รายละเอียดการคิด!$B$15:$AW$63,29,0)*$I77,0),IF($E77&lt;&gt;"",VLOOKUP($E77,รายละเอียดการคิด!$H$15:$K$63,2,0)*$H77,0)+IF($E77&lt;&gt;"",VLOOKUP($E77,รายละเอียดการคิด!$H$15:$K$63,2,0)*$I77,0))</f>
        <v>0</v>
      </c>
      <c r="K77" s="77">
        <f>IF($D77="Salesman",IF($E77&lt;&gt;"",VLOOKUP($E77,รายละเอียดการคิด!$B$15:$AW$63,37,0)*$H77,0)+IF($E77&lt;&gt;"",VLOOKUP($E77,รายละเอียดการคิด!$B$15:$AW$63,38,0)*$I77,0),IF($E77&lt;&gt;"",VLOOKUP($E77,รายละเอียดการคิด!$H$15:$K$63,3,0)*$H77,0)+IF($E77&lt;&gt;"",VLOOKUP($E77,รายละเอียดการคิด!$H$15:$K$63,3,0)*$I77,0))</f>
        <v>0</v>
      </c>
      <c r="L77" s="330">
        <f>IF($D77="Salesman",IF($E77&lt;&gt;"",VLOOKUP($E77,รายละเอียดการคิด!$B$15:$AW$63,46,0)*$H77,0)+IF($E77&lt;&gt;"",VLOOKUP($E77,รายละเอียดการคิด!$B$15:$AW$63,47,0)*$I77,0),IF($E77&lt;&gt;"",VLOOKUP($E77,รายละเอียดการคิด!$H$15:$K$63,4,0)*$H77,0)+IF($E77&lt;&gt;"",VLOOKUP($E77,รายละเอียดการคิด!$H$15:$K$63,4,0)*$I77,0))</f>
        <v>0</v>
      </c>
      <c r="M77" s="330"/>
      <c r="N77" s="330"/>
      <c r="AZ77" s="161"/>
    </row>
    <row r="78" spans="1:52" x14ac:dyDescent="0.25">
      <c r="D78" s="50" t="str">
        <f t="shared" si="8"/>
        <v/>
      </c>
      <c r="E78" s="126"/>
      <c r="F78" s="87"/>
      <c r="G78" s="87"/>
      <c r="H78" s="292"/>
      <c r="I78" s="158"/>
      <c r="J78" s="77">
        <f>IF($D78="Salesman",IF($E78&lt;&gt;"",VLOOKUP($E78,รายละเอียดการคิด!$B$15:$AW$63,28,0)*$H78,0)+IF($E78&lt;&gt;"",VLOOKUP($E78,รายละเอียดการคิด!$B$15:$AW$63,29,0)*$I78,0),IF($E78&lt;&gt;"",VLOOKUP($E78,รายละเอียดการคิด!$H$15:$K$63,2,0)*$H78,0)+IF($E78&lt;&gt;"",VLOOKUP($E78,รายละเอียดการคิด!$H$15:$K$63,2,0)*$I78,0))</f>
        <v>0</v>
      </c>
      <c r="K78" s="77">
        <f>IF($D78="Salesman",IF($E78&lt;&gt;"",VLOOKUP($E78,รายละเอียดการคิด!$B$15:$AW$63,37,0)*$H78,0)+IF($E78&lt;&gt;"",VLOOKUP($E78,รายละเอียดการคิด!$B$15:$AW$63,38,0)*$I78,0),IF($E78&lt;&gt;"",VLOOKUP($E78,รายละเอียดการคิด!$H$15:$K$63,3,0)*$H78,0)+IF($E78&lt;&gt;"",VLOOKUP($E78,รายละเอียดการคิด!$H$15:$K$63,3,0)*$I78,0))</f>
        <v>0</v>
      </c>
      <c r="L78" s="330">
        <f>IF($D78="Salesman",IF($E78&lt;&gt;"",VLOOKUP($E78,รายละเอียดการคิด!$B$15:$AW$63,46,0)*$H78,0)+IF($E78&lt;&gt;"",VLOOKUP($E78,รายละเอียดการคิด!$B$15:$AW$63,47,0)*$I78,0),IF($E78&lt;&gt;"",VLOOKUP($E78,รายละเอียดการคิด!$H$15:$K$63,4,0)*$H78,0)+IF($E78&lt;&gt;"",VLOOKUP($E78,รายละเอียดการคิด!$H$15:$K$63,4,0)*$I78,0))</f>
        <v>0</v>
      </c>
      <c r="M78" s="330"/>
      <c r="N78" s="330"/>
      <c r="AZ78" s="161"/>
    </row>
    <row r="79" spans="1:52" x14ac:dyDescent="0.25">
      <c r="D79" s="50" t="str">
        <f t="shared" si="8"/>
        <v/>
      </c>
      <c r="E79" s="126"/>
      <c r="F79" s="87"/>
      <c r="G79" s="87"/>
      <c r="H79" s="292"/>
      <c r="I79" s="158"/>
      <c r="J79" s="77">
        <f>IF($D79="Salesman",IF($E79&lt;&gt;"",VLOOKUP($E79,รายละเอียดการคิด!$B$15:$AW$63,28,0)*$H79,0)+IF($E79&lt;&gt;"",VLOOKUP($E79,รายละเอียดการคิด!$B$15:$AW$63,29,0)*$I79,0),IF($E79&lt;&gt;"",VLOOKUP($E79,รายละเอียดการคิด!$H$15:$K$63,2,0)*$H79,0)+IF($E79&lt;&gt;"",VLOOKUP($E79,รายละเอียดการคิด!$H$15:$K$63,2,0)*$I79,0))</f>
        <v>0</v>
      </c>
      <c r="K79" s="77">
        <f>IF($D79="Salesman",IF($E79&lt;&gt;"",VLOOKUP($E79,รายละเอียดการคิด!$B$15:$AW$63,37,0)*$H79,0)+IF($E79&lt;&gt;"",VLOOKUP($E79,รายละเอียดการคิด!$B$15:$AW$63,38,0)*$I79,0),IF($E79&lt;&gt;"",VLOOKUP($E79,รายละเอียดการคิด!$H$15:$K$63,3,0)*$H79,0)+IF($E79&lt;&gt;"",VLOOKUP($E79,รายละเอียดการคิด!$H$15:$K$63,3,0)*$I79,0))</f>
        <v>0</v>
      </c>
      <c r="L79" s="330">
        <f>IF($D79="Salesman",IF($E79&lt;&gt;"",VLOOKUP($E79,รายละเอียดการคิด!$B$15:$AW$63,46,0)*$H79,0)+IF($E79&lt;&gt;"",VLOOKUP($E79,รายละเอียดการคิด!$B$15:$AW$63,47,0)*$I79,0),IF($E79&lt;&gt;"",VLOOKUP($E79,รายละเอียดการคิด!$H$15:$K$63,4,0)*$H79,0)+IF($E79&lt;&gt;"",VLOOKUP($E79,รายละเอียดการคิด!$H$15:$K$63,4,0)*$I79,0))</f>
        <v>0</v>
      </c>
      <c r="M79" s="330"/>
      <c r="N79" s="330"/>
      <c r="AZ79" s="161"/>
    </row>
    <row r="80" spans="1:52" x14ac:dyDescent="0.25">
      <c r="D80" s="50" t="str">
        <f t="shared" si="8"/>
        <v/>
      </c>
      <c r="E80" s="126"/>
      <c r="F80" s="87"/>
      <c r="G80" s="87"/>
      <c r="H80" s="292"/>
      <c r="I80" s="158"/>
      <c r="J80" s="77">
        <f>IF($D80="Salesman",IF($E80&lt;&gt;"",VLOOKUP($E80,รายละเอียดการคิด!$B$15:$AW$63,28,0)*$H80,0)+IF($E80&lt;&gt;"",VLOOKUP($E80,รายละเอียดการคิด!$B$15:$AW$63,29,0)*$I80,0),IF($E80&lt;&gt;"",VLOOKUP($E80,รายละเอียดการคิด!$H$15:$K$63,2,0)*$H80,0)+IF($E80&lt;&gt;"",VLOOKUP($E80,รายละเอียดการคิด!$H$15:$K$63,2,0)*$I80,0))</f>
        <v>0</v>
      </c>
      <c r="K80" s="77">
        <f>IF($D80="Salesman",IF($E80&lt;&gt;"",VLOOKUP($E80,รายละเอียดการคิด!$B$15:$AW$63,37,0)*$H80,0)+IF($E80&lt;&gt;"",VLOOKUP($E80,รายละเอียดการคิด!$B$15:$AW$63,38,0)*$I80,0),IF($E80&lt;&gt;"",VLOOKUP($E80,รายละเอียดการคิด!$H$15:$K$63,3,0)*$H80,0)+IF($E80&lt;&gt;"",VLOOKUP($E80,รายละเอียดการคิด!$H$15:$K$63,3,0)*$I80,0))</f>
        <v>0</v>
      </c>
      <c r="L80" s="330">
        <f>IF($D80="Salesman",IF($E80&lt;&gt;"",VLOOKUP($E80,รายละเอียดการคิด!$B$15:$AW$63,46,0)*$H80,0)+IF($E80&lt;&gt;"",VLOOKUP($E80,รายละเอียดการคิด!$B$15:$AW$63,47,0)*$I80,0),IF($E80&lt;&gt;"",VLOOKUP($E80,รายละเอียดการคิด!$H$15:$K$63,4,0)*$H80,0)+IF($E80&lt;&gt;"",VLOOKUP($E80,รายละเอียดการคิด!$H$15:$K$63,4,0)*$I80,0))</f>
        <v>0</v>
      </c>
      <c r="M80" s="330"/>
      <c r="N80" s="330"/>
      <c r="AZ80" s="161"/>
    </row>
    <row r="81" spans="4:52" x14ac:dyDescent="0.25">
      <c r="D81" s="50" t="str">
        <f t="shared" si="8"/>
        <v/>
      </c>
      <c r="E81" s="126"/>
      <c r="F81" s="87"/>
      <c r="G81" s="87"/>
      <c r="H81" s="292"/>
      <c r="I81" s="158"/>
      <c r="J81" s="77">
        <f>IF($D81="Salesman",IF($E81&lt;&gt;"",VLOOKUP($E81,รายละเอียดการคิด!$B$15:$AW$63,28,0)*$H81,0)+IF($E81&lt;&gt;"",VLOOKUP($E81,รายละเอียดการคิด!$B$15:$AW$63,29,0)*$I81,0),IF($E81&lt;&gt;"",VLOOKUP($E81,รายละเอียดการคิด!$H$15:$K$63,2,0)*$H81,0)+IF($E81&lt;&gt;"",VLOOKUP($E81,รายละเอียดการคิด!$H$15:$K$63,2,0)*$I81,0))</f>
        <v>0</v>
      </c>
      <c r="K81" s="77">
        <f>IF($D81="Salesman",IF($E81&lt;&gt;"",VLOOKUP($E81,รายละเอียดการคิด!$B$15:$AW$63,37,0)*$H81,0)+IF($E81&lt;&gt;"",VLOOKUP($E81,รายละเอียดการคิด!$B$15:$AW$63,38,0)*$I81,0),IF($E81&lt;&gt;"",VLOOKUP($E81,รายละเอียดการคิด!$H$15:$K$63,3,0)*$H81,0)+IF($E81&lt;&gt;"",VLOOKUP($E81,รายละเอียดการคิด!$H$15:$K$63,3,0)*$I81,0))</f>
        <v>0</v>
      </c>
      <c r="L81" s="330">
        <f>IF($D81="Salesman",IF($E81&lt;&gt;"",VLOOKUP($E81,รายละเอียดการคิด!$B$15:$AW$63,46,0)*$H81,0)+IF($E81&lt;&gt;"",VLOOKUP($E81,รายละเอียดการคิด!$B$15:$AW$63,47,0)*$I81,0),IF($E81&lt;&gt;"",VLOOKUP($E81,รายละเอียดการคิด!$H$15:$K$63,4,0)*$H81,0)+IF($E81&lt;&gt;"",VLOOKUP($E81,รายละเอียดการคิด!$H$15:$K$63,4,0)*$I81,0))</f>
        <v>0</v>
      </c>
      <c r="M81" s="330"/>
      <c r="N81" s="330"/>
      <c r="AZ81" s="161"/>
    </row>
    <row r="82" spans="4:52" x14ac:dyDescent="0.25">
      <c r="D82" s="50" t="str">
        <f t="shared" si="8"/>
        <v/>
      </c>
      <c r="E82" s="126"/>
      <c r="F82" s="87"/>
      <c r="G82" s="87"/>
      <c r="H82" s="292"/>
      <c r="I82" s="158"/>
      <c r="J82" s="77">
        <f>IF($D82="Salesman",IF($E82&lt;&gt;"",VLOOKUP($E82,รายละเอียดการคิด!$B$15:$AW$63,28,0)*$H82,0)+IF($E82&lt;&gt;"",VLOOKUP($E82,รายละเอียดการคิด!$B$15:$AW$63,29,0)*$I82,0),IF($E82&lt;&gt;"",VLOOKUP($E82,รายละเอียดการคิด!$H$15:$K$63,2,0)*$H82,0)+IF($E82&lt;&gt;"",VLOOKUP($E82,รายละเอียดการคิด!$H$15:$K$63,2,0)*$I82,0))</f>
        <v>0</v>
      </c>
      <c r="K82" s="77">
        <f>IF($D82="Salesman",IF($E82&lt;&gt;"",VLOOKUP($E82,รายละเอียดการคิด!$B$15:$AW$63,37,0)*$H82,0)+IF($E82&lt;&gt;"",VLOOKUP($E82,รายละเอียดการคิด!$B$15:$AW$63,38,0)*$I82,0),IF($E82&lt;&gt;"",VLOOKUP($E82,รายละเอียดการคิด!$H$15:$K$63,3,0)*$H82,0)+IF($E82&lt;&gt;"",VLOOKUP($E82,รายละเอียดการคิด!$H$15:$K$63,3,0)*$I82,0))</f>
        <v>0</v>
      </c>
      <c r="L82" s="330">
        <f>IF($D82="Salesman",IF($E82&lt;&gt;"",VLOOKUP($E82,รายละเอียดการคิด!$B$15:$AW$63,46,0)*$H82,0)+IF($E82&lt;&gt;"",VLOOKUP($E82,รายละเอียดการคิด!$B$15:$AW$63,47,0)*$I82,0),IF($E82&lt;&gt;"",VLOOKUP($E82,รายละเอียดการคิด!$H$15:$K$63,4,0)*$H82,0)+IF($E82&lt;&gt;"",VLOOKUP($E82,รายละเอียดการคิด!$H$15:$K$63,4,0)*$I82,0))</f>
        <v>0</v>
      </c>
      <c r="M82" s="330"/>
      <c r="N82" s="330"/>
      <c r="AZ82" s="161"/>
    </row>
    <row r="83" spans="4:52" x14ac:dyDescent="0.25">
      <c r="D83" s="50" t="str">
        <f t="shared" si="8"/>
        <v/>
      </c>
      <c r="E83" s="126"/>
      <c r="F83" s="87"/>
      <c r="G83" s="87"/>
      <c r="H83" s="292"/>
      <c r="I83" s="158"/>
      <c r="J83" s="77">
        <f>IF($D83="Salesman",IF($E83&lt;&gt;"",VLOOKUP($E83,รายละเอียดการคิด!$B$15:$AW$63,28,0)*$H83,0)+IF($E83&lt;&gt;"",VLOOKUP($E83,รายละเอียดการคิด!$B$15:$AW$63,29,0)*$I83,0),IF($E83&lt;&gt;"",VLOOKUP($E83,รายละเอียดการคิด!$H$15:$K$63,2,0)*$H83,0)+IF($E83&lt;&gt;"",VLOOKUP($E83,รายละเอียดการคิด!$H$15:$K$63,2,0)*$I83,0))</f>
        <v>0</v>
      </c>
      <c r="K83" s="77">
        <f>IF($D83="Salesman",IF($E83&lt;&gt;"",VLOOKUP($E83,รายละเอียดการคิด!$B$15:$AW$63,37,0)*$H83,0)+IF($E83&lt;&gt;"",VLOOKUP($E83,รายละเอียดการคิด!$B$15:$AW$63,38,0)*$I83,0),IF($E83&lt;&gt;"",VLOOKUP($E83,รายละเอียดการคิด!$H$15:$K$63,3,0)*$H83,0)+IF($E83&lt;&gt;"",VLOOKUP($E83,รายละเอียดการคิด!$H$15:$K$63,3,0)*$I83,0))</f>
        <v>0</v>
      </c>
      <c r="L83" s="330">
        <f>IF($D83="Salesman",IF($E83&lt;&gt;"",VLOOKUP($E83,รายละเอียดการคิด!$B$15:$AW$63,46,0)*$H83,0)+IF($E83&lt;&gt;"",VLOOKUP($E83,รายละเอียดการคิด!$B$15:$AW$63,47,0)*$I83,0),IF($E83&lt;&gt;"",VLOOKUP($E83,รายละเอียดการคิด!$H$15:$K$63,4,0)*$H83,0)+IF($E83&lt;&gt;"",VLOOKUP($E83,รายละเอียดการคิด!$H$15:$K$63,4,0)*$I83,0))</f>
        <v>0</v>
      </c>
      <c r="M83" s="330"/>
      <c r="N83" s="330"/>
      <c r="AZ83" s="161"/>
    </row>
    <row r="84" spans="4:52" x14ac:dyDescent="0.25">
      <c r="D84" s="50" t="str">
        <f t="shared" si="8"/>
        <v/>
      </c>
      <c r="E84" s="126"/>
      <c r="F84" s="87"/>
      <c r="G84" s="87"/>
      <c r="H84" s="292"/>
      <c r="I84" s="158"/>
      <c r="J84" s="77">
        <f>IF($D84="Salesman",IF($E84&lt;&gt;"",VLOOKUP($E84,รายละเอียดการคิด!$B$15:$AW$63,28,0)*$H84,0)+IF($E84&lt;&gt;"",VLOOKUP($E84,รายละเอียดการคิด!$B$15:$AW$63,29,0)*$I84,0),IF($E84&lt;&gt;"",VLOOKUP($E84,รายละเอียดการคิด!$H$15:$K$63,2,0)*$H84,0)+IF($E84&lt;&gt;"",VLOOKUP($E84,รายละเอียดการคิด!$H$15:$K$63,2,0)*$I84,0))</f>
        <v>0</v>
      </c>
      <c r="K84" s="77">
        <f>IF($D84="Salesman",IF($E84&lt;&gt;"",VLOOKUP($E84,รายละเอียดการคิด!$B$15:$AW$63,37,0)*$H84,0)+IF($E84&lt;&gt;"",VLOOKUP($E84,รายละเอียดการคิด!$B$15:$AW$63,38,0)*$I84,0),IF($E84&lt;&gt;"",VLOOKUP($E84,รายละเอียดการคิด!$H$15:$K$63,3,0)*$H84,0)+IF($E84&lt;&gt;"",VLOOKUP($E84,รายละเอียดการคิด!$H$15:$K$63,3,0)*$I84,0))</f>
        <v>0</v>
      </c>
      <c r="L84" s="330">
        <f>IF($D84="Salesman",IF($E84&lt;&gt;"",VLOOKUP($E84,รายละเอียดการคิด!$B$15:$AW$63,46,0)*$H84,0)+IF($E84&lt;&gt;"",VLOOKUP($E84,รายละเอียดการคิด!$B$15:$AW$63,47,0)*$I84,0),IF($E84&lt;&gt;"",VLOOKUP($E84,รายละเอียดการคิด!$H$15:$K$63,4,0)*$H84,0)+IF($E84&lt;&gt;"",VLOOKUP($E84,รายละเอียดการคิด!$H$15:$K$63,4,0)*$I84,0))</f>
        <v>0</v>
      </c>
      <c r="M84" s="330"/>
      <c r="N84" s="330"/>
      <c r="AZ84" s="161"/>
    </row>
    <row r="85" spans="4:52" x14ac:dyDescent="0.25">
      <c r="D85" s="50" t="str">
        <f t="shared" si="8"/>
        <v/>
      </c>
      <c r="E85" s="126"/>
      <c r="F85" s="87"/>
      <c r="G85" s="87"/>
      <c r="H85" s="292"/>
      <c r="I85" s="158"/>
      <c r="J85" s="77">
        <f>IF($D85="Salesman",IF($E85&lt;&gt;"",VLOOKUP($E85,รายละเอียดการคิด!$B$15:$AW$63,28,0)*$H85,0)+IF($E85&lt;&gt;"",VLOOKUP($E85,รายละเอียดการคิด!$B$15:$AW$63,29,0)*$I85,0),IF($E85&lt;&gt;"",VLOOKUP($E85,รายละเอียดการคิด!$H$15:$K$63,2,0)*$H85,0)+IF($E85&lt;&gt;"",VLOOKUP($E85,รายละเอียดการคิด!$H$15:$K$63,2,0)*$I85,0))</f>
        <v>0</v>
      </c>
      <c r="K85" s="77">
        <f>IF($D85="Salesman",IF($E85&lt;&gt;"",VLOOKUP($E85,รายละเอียดการคิด!$B$15:$AW$63,37,0)*$H85,0)+IF($E85&lt;&gt;"",VLOOKUP($E85,รายละเอียดการคิด!$B$15:$AW$63,38,0)*$I85,0),IF($E85&lt;&gt;"",VLOOKUP($E85,รายละเอียดการคิด!$H$15:$K$63,3,0)*$H85,0)+IF($E85&lt;&gt;"",VLOOKUP($E85,รายละเอียดการคิด!$H$15:$K$63,3,0)*$I85,0))</f>
        <v>0</v>
      </c>
      <c r="L85" s="330">
        <f>IF($D85="Salesman",IF($E85&lt;&gt;"",VLOOKUP($E85,รายละเอียดการคิด!$B$15:$AW$63,46,0)*$H85,0)+IF($E85&lt;&gt;"",VLOOKUP($E85,รายละเอียดการคิด!$B$15:$AW$63,47,0)*$I85,0),IF($E85&lt;&gt;"",VLOOKUP($E85,รายละเอียดการคิด!$H$15:$K$63,4,0)*$H85,0)+IF($E85&lt;&gt;"",VLOOKUP($E85,รายละเอียดการคิด!$H$15:$K$63,4,0)*$I85,0))</f>
        <v>0</v>
      </c>
      <c r="M85" s="330"/>
      <c r="N85" s="330"/>
      <c r="AZ85" s="161"/>
    </row>
    <row r="86" spans="4:52" x14ac:dyDescent="0.25">
      <c r="D86" s="50" t="str">
        <f t="shared" si="8"/>
        <v/>
      </c>
      <c r="E86" s="126"/>
      <c r="F86" s="87"/>
      <c r="G86" s="87"/>
      <c r="H86" s="292"/>
      <c r="I86" s="158"/>
      <c r="J86" s="77">
        <f>IF($D86="Salesman",IF($E86&lt;&gt;"",VLOOKUP($E86,รายละเอียดการคิด!$B$15:$AW$63,28,0)*$H86,0)+IF($E86&lt;&gt;"",VLOOKUP($E86,รายละเอียดการคิด!$B$15:$AW$63,29,0)*$I86,0),IF($E86&lt;&gt;"",VLOOKUP($E86,รายละเอียดการคิด!$H$15:$K$63,2,0)*$H86,0)+IF($E86&lt;&gt;"",VLOOKUP($E86,รายละเอียดการคิด!$H$15:$K$63,2,0)*$I86,0))</f>
        <v>0</v>
      </c>
      <c r="K86" s="77">
        <f>IF($D86="Salesman",IF($E86&lt;&gt;"",VLOOKUP($E86,รายละเอียดการคิด!$B$15:$AW$63,37,0)*$H86,0)+IF($E86&lt;&gt;"",VLOOKUP($E86,รายละเอียดการคิด!$B$15:$AW$63,38,0)*$I86,0),IF($E86&lt;&gt;"",VLOOKUP($E86,รายละเอียดการคิด!$H$15:$K$63,3,0)*$H86,0)+IF($E86&lt;&gt;"",VLOOKUP($E86,รายละเอียดการคิด!$H$15:$K$63,3,0)*$I86,0))</f>
        <v>0</v>
      </c>
      <c r="L86" s="330">
        <f>IF($D86="Salesman",IF($E86&lt;&gt;"",VLOOKUP($E86,รายละเอียดการคิด!$B$15:$AW$63,46,0)*$H86,0)+IF($E86&lt;&gt;"",VLOOKUP($E86,รายละเอียดการคิด!$B$15:$AW$63,47,0)*$I86,0),IF($E86&lt;&gt;"",VLOOKUP($E86,รายละเอียดการคิด!$H$15:$K$63,4,0)*$H86,0)+IF($E86&lt;&gt;"",VLOOKUP($E86,รายละเอียดการคิด!$H$15:$K$63,4,0)*$I86,0))</f>
        <v>0</v>
      </c>
      <c r="M86" s="330"/>
      <c r="N86" s="330"/>
      <c r="AZ86" s="161"/>
    </row>
    <row r="87" spans="4:52" x14ac:dyDescent="0.25">
      <c r="D87" s="50" t="str">
        <f t="shared" si="8"/>
        <v/>
      </c>
      <c r="E87" s="126"/>
      <c r="F87" s="87"/>
      <c r="G87" s="87"/>
      <c r="H87" s="292"/>
      <c r="I87" s="158"/>
      <c r="J87" s="77">
        <f>IF($D87="Salesman",IF($E87&lt;&gt;"",VLOOKUP($E87,รายละเอียดการคิด!$B$15:$AW$63,28,0)*$H87,0)+IF($E87&lt;&gt;"",VLOOKUP($E87,รายละเอียดการคิด!$B$15:$AW$63,29,0)*$I87,0),IF($E87&lt;&gt;"",VLOOKUP($E87,รายละเอียดการคิด!$H$15:$K$63,2,0)*$H87,0)+IF($E87&lt;&gt;"",VLOOKUP($E87,รายละเอียดการคิด!$H$15:$K$63,2,0)*$I87,0))</f>
        <v>0</v>
      </c>
      <c r="K87" s="77">
        <f>IF($D87="Salesman",IF($E87&lt;&gt;"",VLOOKUP($E87,รายละเอียดการคิด!$B$15:$AW$63,37,0)*$H87,0)+IF($E87&lt;&gt;"",VLOOKUP($E87,รายละเอียดการคิด!$B$15:$AW$63,38,0)*$I87,0),IF($E87&lt;&gt;"",VLOOKUP($E87,รายละเอียดการคิด!$H$15:$K$63,3,0)*$H87,0)+IF($E87&lt;&gt;"",VLOOKUP($E87,รายละเอียดการคิด!$H$15:$K$63,3,0)*$I87,0))</f>
        <v>0</v>
      </c>
      <c r="L87" s="330">
        <f>IF($D87="Salesman",IF($E87&lt;&gt;"",VLOOKUP($E87,รายละเอียดการคิด!$B$15:$AW$63,46,0)*$H87,0)+IF($E87&lt;&gt;"",VLOOKUP($E87,รายละเอียดการคิด!$B$15:$AW$63,47,0)*$I87,0),IF($E87&lt;&gt;"",VLOOKUP($E87,รายละเอียดการคิด!$H$15:$K$63,4,0)*$H87,0)+IF($E87&lt;&gt;"",VLOOKUP($E87,รายละเอียดการคิด!$H$15:$K$63,4,0)*$I87,0))</f>
        <v>0</v>
      </c>
      <c r="M87" s="330"/>
      <c r="N87" s="330"/>
      <c r="AZ87" s="161"/>
    </row>
    <row r="88" spans="4:52" x14ac:dyDescent="0.25">
      <c r="D88" s="50" t="str">
        <f t="shared" si="8"/>
        <v/>
      </c>
      <c r="E88" s="126"/>
      <c r="F88" s="87"/>
      <c r="G88" s="87"/>
      <c r="H88" s="292"/>
      <c r="I88" s="158"/>
      <c r="J88" s="77">
        <f>IF($D88="Salesman",IF($E88&lt;&gt;"",VLOOKUP($E88,รายละเอียดการคิด!$B$15:$AW$63,28,0)*$H88,0)+IF($E88&lt;&gt;"",VLOOKUP($E88,รายละเอียดการคิด!$B$15:$AW$63,29,0)*$I88,0),IF($E88&lt;&gt;"",VLOOKUP($E88,รายละเอียดการคิด!$H$15:$K$63,2,0)*$H88,0)+IF($E88&lt;&gt;"",VLOOKUP($E88,รายละเอียดการคิด!$H$15:$K$63,2,0)*$I88,0))</f>
        <v>0</v>
      </c>
      <c r="K88" s="77">
        <f>IF($D88="Salesman",IF($E88&lt;&gt;"",VLOOKUP($E88,รายละเอียดการคิด!$B$15:$AW$63,37,0)*$H88,0)+IF($E88&lt;&gt;"",VLOOKUP($E88,รายละเอียดการคิด!$B$15:$AW$63,38,0)*$I88,0),IF($E88&lt;&gt;"",VLOOKUP($E88,รายละเอียดการคิด!$H$15:$K$63,3,0)*$H88,0)+IF($E88&lt;&gt;"",VLOOKUP($E88,รายละเอียดการคิด!$H$15:$K$63,3,0)*$I88,0))</f>
        <v>0</v>
      </c>
      <c r="L88" s="330">
        <f>IF($D88="Salesman",IF($E88&lt;&gt;"",VLOOKUP($E88,รายละเอียดการคิด!$B$15:$AW$63,46,0)*$H88,0)+IF($E88&lt;&gt;"",VLOOKUP($E88,รายละเอียดการคิด!$B$15:$AW$63,47,0)*$I88,0),IF($E88&lt;&gt;"",VLOOKUP($E88,รายละเอียดการคิด!$H$15:$K$63,4,0)*$H88,0)+IF($E88&lt;&gt;"",VLOOKUP($E88,รายละเอียดการคิด!$H$15:$K$63,4,0)*$I88,0))</f>
        <v>0</v>
      </c>
      <c r="M88" s="330"/>
      <c r="N88" s="330"/>
      <c r="AZ88" s="161"/>
    </row>
    <row r="89" spans="4:52" x14ac:dyDescent="0.25">
      <c r="D89" s="50" t="str">
        <f t="shared" si="8"/>
        <v/>
      </c>
      <c r="E89" s="126"/>
      <c r="F89" s="87"/>
      <c r="G89" s="87"/>
      <c r="H89" s="292"/>
      <c r="I89" s="158"/>
      <c r="J89" s="77">
        <f>IF($D89="Salesman",IF($E89&lt;&gt;"",VLOOKUP($E89,รายละเอียดการคิด!$B$15:$AW$63,28,0)*$H89,0)+IF($E89&lt;&gt;"",VLOOKUP($E89,รายละเอียดการคิด!$B$15:$AW$63,29,0)*$I89,0),IF($E89&lt;&gt;"",VLOOKUP($E89,รายละเอียดการคิด!$H$15:$K$63,2,0)*$H89,0)+IF($E89&lt;&gt;"",VLOOKUP($E89,รายละเอียดการคิด!$H$15:$K$63,2,0)*$I89,0))</f>
        <v>0</v>
      </c>
      <c r="K89" s="77">
        <f>IF($D89="Salesman",IF($E89&lt;&gt;"",VLOOKUP($E89,รายละเอียดการคิด!$B$15:$AW$63,37,0)*$H89,0)+IF($E89&lt;&gt;"",VLOOKUP($E89,รายละเอียดการคิด!$B$15:$AW$63,38,0)*$I89,0),IF($E89&lt;&gt;"",VLOOKUP($E89,รายละเอียดการคิด!$H$15:$K$63,3,0)*$H89,0)+IF($E89&lt;&gt;"",VLOOKUP($E89,รายละเอียดการคิด!$H$15:$K$63,3,0)*$I89,0))</f>
        <v>0</v>
      </c>
      <c r="L89" s="330">
        <f>IF($D89="Salesman",IF($E89&lt;&gt;"",VLOOKUP($E89,รายละเอียดการคิด!$B$15:$AW$63,46,0)*$H89,0)+IF($E89&lt;&gt;"",VLOOKUP($E89,รายละเอียดการคิด!$B$15:$AW$63,47,0)*$I89,0),IF($E89&lt;&gt;"",VLOOKUP($E89,รายละเอียดการคิด!$H$15:$K$63,4,0)*$H89,0)+IF($E89&lt;&gt;"",VLOOKUP($E89,รายละเอียดการคิด!$H$15:$K$63,4,0)*$I89,0))</f>
        <v>0</v>
      </c>
      <c r="M89" s="330"/>
      <c r="N89" s="330"/>
      <c r="AZ89" s="161"/>
    </row>
    <row r="90" spans="4:52" x14ac:dyDescent="0.25">
      <c r="D90" s="50" t="str">
        <f t="shared" si="8"/>
        <v/>
      </c>
      <c r="E90" s="126"/>
      <c r="F90" s="87"/>
      <c r="G90" s="87"/>
      <c r="H90" s="292"/>
      <c r="I90" s="158"/>
      <c r="J90" s="77">
        <f>IF($D90="Salesman",IF($E90&lt;&gt;"",VLOOKUP($E90,รายละเอียดการคิด!$B$15:$AW$63,28,0)*$H90,0)+IF($E90&lt;&gt;"",VLOOKUP($E90,รายละเอียดการคิด!$B$15:$AW$63,29,0)*$I90,0),IF($E90&lt;&gt;"",VLOOKUP($E90,รายละเอียดการคิด!$H$15:$K$63,2,0)*$H90,0)+IF($E90&lt;&gt;"",VLOOKUP($E90,รายละเอียดการคิด!$H$15:$K$63,2,0)*$I90,0))</f>
        <v>0</v>
      </c>
      <c r="K90" s="77">
        <f>IF($D90="Salesman",IF($E90&lt;&gt;"",VLOOKUP($E90,รายละเอียดการคิด!$B$15:$AW$63,37,0)*$H90,0)+IF($E90&lt;&gt;"",VLOOKUP($E90,รายละเอียดการคิด!$B$15:$AW$63,38,0)*$I90,0),IF($E90&lt;&gt;"",VLOOKUP($E90,รายละเอียดการคิด!$H$15:$K$63,3,0)*$H90,0)+IF($E90&lt;&gt;"",VLOOKUP($E90,รายละเอียดการคิด!$H$15:$K$63,3,0)*$I90,0))</f>
        <v>0</v>
      </c>
      <c r="L90" s="330">
        <f>IF($D90="Salesman",IF($E90&lt;&gt;"",VLOOKUP($E90,รายละเอียดการคิด!$B$15:$AW$63,46,0)*$H90,0)+IF($E90&lt;&gt;"",VLOOKUP($E90,รายละเอียดการคิด!$B$15:$AW$63,47,0)*$I90,0),IF($E90&lt;&gt;"",VLOOKUP($E90,รายละเอียดการคิด!$H$15:$K$63,4,0)*$H90,0)+IF($E90&lt;&gt;"",VLOOKUP($E90,รายละเอียดการคิด!$H$15:$K$63,4,0)*$I90,0))</f>
        <v>0</v>
      </c>
      <c r="M90" s="330"/>
      <c r="N90" s="330"/>
      <c r="AZ90" s="161"/>
    </row>
    <row r="91" spans="4:52" x14ac:dyDescent="0.25">
      <c r="D91" s="50" t="str">
        <f t="shared" si="8"/>
        <v/>
      </c>
      <c r="E91" s="126"/>
      <c r="F91" s="87"/>
      <c r="G91" s="87"/>
      <c r="H91" s="292"/>
      <c r="I91" s="158"/>
      <c r="J91" s="77">
        <f>IF($D91="Salesman",IF($E91&lt;&gt;"",VLOOKUP($E91,รายละเอียดการคิด!$B$15:$AW$63,28,0)*$H91,0)+IF($E91&lt;&gt;"",VLOOKUP($E91,รายละเอียดการคิด!$B$15:$AW$63,29,0)*$I91,0),IF($E91&lt;&gt;"",VLOOKUP($E91,รายละเอียดการคิด!$H$15:$K$63,2,0)*$H91,0)+IF($E91&lt;&gt;"",VLOOKUP($E91,รายละเอียดการคิด!$H$15:$K$63,2,0)*$I91,0))</f>
        <v>0</v>
      </c>
      <c r="K91" s="77">
        <f>IF($D91="Salesman",IF($E91&lt;&gt;"",VLOOKUP($E91,รายละเอียดการคิด!$B$15:$AW$63,37,0)*$H91,0)+IF($E91&lt;&gt;"",VLOOKUP($E91,รายละเอียดการคิด!$B$15:$AW$63,38,0)*$I91,0),IF($E91&lt;&gt;"",VLOOKUP($E91,รายละเอียดการคิด!$H$15:$K$63,3,0)*$H91,0)+IF($E91&lt;&gt;"",VLOOKUP($E91,รายละเอียดการคิด!$H$15:$K$63,3,0)*$I91,0))</f>
        <v>0</v>
      </c>
      <c r="L91" s="330">
        <f>IF($D91="Salesman",IF($E91&lt;&gt;"",VLOOKUP($E91,รายละเอียดการคิด!$B$15:$AW$63,46,0)*$H91,0)+IF($E91&lt;&gt;"",VLOOKUP($E91,รายละเอียดการคิด!$B$15:$AW$63,47,0)*$I91,0),IF($E91&lt;&gt;"",VLOOKUP($E91,รายละเอียดการคิด!$H$15:$K$63,4,0)*$H91,0)+IF($E91&lt;&gt;"",VLOOKUP($E91,รายละเอียดการคิด!$H$15:$K$63,4,0)*$I91,0))</f>
        <v>0</v>
      </c>
      <c r="M91" s="330"/>
      <c r="N91" s="330"/>
      <c r="AZ91" s="161"/>
    </row>
    <row r="92" spans="4:52" x14ac:dyDescent="0.25">
      <c r="D92" s="50" t="str">
        <f t="shared" si="8"/>
        <v/>
      </c>
      <c r="E92" s="126"/>
      <c r="F92" s="87"/>
      <c r="G92" s="87"/>
      <c r="H92" s="292"/>
      <c r="I92" s="158"/>
      <c r="J92" s="77">
        <f>IF($D92="Salesman",IF($E92&lt;&gt;"",VLOOKUP($E92,รายละเอียดการคิด!$B$15:$AW$63,28,0)*$H92,0)+IF($E92&lt;&gt;"",VLOOKUP($E92,รายละเอียดการคิด!$B$15:$AW$63,29,0)*$I92,0),IF($E92&lt;&gt;"",VLOOKUP($E92,รายละเอียดการคิด!$H$15:$K$63,2,0)*$H92,0)+IF($E92&lt;&gt;"",VLOOKUP($E92,รายละเอียดการคิด!$H$15:$K$63,2,0)*$I92,0))</f>
        <v>0</v>
      </c>
      <c r="K92" s="77">
        <f>IF($D92="Salesman",IF($E92&lt;&gt;"",VLOOKUP($E92,รายละเอียดการคิด!$B$15:$AW$63,37,0)*$H92,0)+IF($E92&lt;&gt;"",VLOOKUP($E92,รายละเอียดการคิด!$B$15:$AW$63,38,0)*$I92,0),IF($E92&lt;&gt;"",VLOOKUP($E92,รายละเอียดการคิด!$H$15:$K$63,3,0)*$H92,0)+IF($E92&lt;&gt;"",VLOOKUP($E92,รายละเอียดการคิด!$H$15:$K$63,3,0)*$I92,0))</f>
        <v>0</v>
      </c>
      <c r="L92" s="330">
        <f>IF($D92="Salesman",IF($E92&lt;&gt;"",VLOOKUP($E92,รายละเอียดการคิด!$B$15:$AW$63,46,0)*$H92,0)+IF($E92&lt;&gt;"",VLOOKUP($E92,รายละเอียดการคิด!$B$15:$AW$63,47,0)*$I92,0),IF($E92&lt;&gt;"",VLOOKUP($E92,รายละเอียดการคิด!$H$15:$K$63,4,0)*$H92,0)+IF($E92&lt;&gt;"",VLOOKUP($E92,รายละเอียดการคิด!$H$15:$K$63,4,0)*$I92,0))</f>
        <v>0</v>
      </c>
      <c r="M92" s="330"/>
      <c r="N92" s="330"/>
      <c r="AZ92" s="161"/>
    </row>
    <row r="93" spans="4:52" x14ac:dyDescent="0.25">
      <c r="D93" s="50" t="str">
        <f t="shared" si="8"/>
        <v/>
      </c>
      <c r="E93" s="126"/>
      <c r="F93" s="87"/>
      <c r="G93" s="87"/>
      <c r="H93" s="292"/>
      <c r="I93" s="158"/>
      <c r="J93" s="77">
        <f>IF($D93="Salesman",IF($E93&lt;&gt;"",VLOOKUP($E93,รายละเอียดการคิด!$B$15:$AW$63,28,0)*$H93,0)+IF($E93&lt;&gt;"",VLOOKUP($E93,รายละเอียดการคิด!$B$15:$AW$63,29,0)*$I93,0),IF($E93&lt;&gt;"",VLOOKUP($E93,รายละเอียดการคิด!$H$15:$K$63,2,0)*$H93,0)+IF($E93&lt;&gt;"",VLOOKUP($E93,รายละเอียดการคิด!$H$15:$K$63,2,0)*$I93,0))</f>
        <v>0</v>
      </c>
      <c r="K93" s="77">
        <f>IF($D93="Salesman",IF($E93&lt;&gt;"",VLOOKUP($E93,รายละเอียดการคิด!$B$15:$AW$63,37,0)*$H93,0)+IF($E93&lt;&gt;"",VLOOKUP($E93,รายละเอียดการคิด!$B$15:$AW$63,38,0)*$I93,0),IF($E93&lt;&gt;"",VLOOKUP($E93,รายละเอียดการคิด!$H$15:$K$63,3,0)*$H93,0)+IF($E93&lt;&gt;"",VLOOKUP($E93,รายละเอียดการคิด!$H$15:$K$63,3,0)*$I93,0))</f>
        <v>0</v>
      </c>
      <c r="L93" s="330">
        <f>IF($D93="Salesman",IF($E93&lt;&gt;"",VLOOKUP($E93,รายละเอียดการคิด!$B$15:$AW$63,46,0)*$H93,0)+IF($E93&lt;&gt;"",VLOOKUP($E93,รายละเอียดการคิด!$B$15:$AW$63,47,0)*$I93,0),IF($E93&lt;&gt;"",VLOOKUP($E93,รายละเอียดการคิด!$H$15:$K$63,4,0)*$H93,0)+IF($E93&lt;&gt;"",VLOOKUP($E93,รายละเอียดการคิด!$H$15:$K$63,4,0)*$I93,0))</f>
        <v>0</v>
      </c>
      <c r="M93" s="330"/>
      <c r="N93" s="330"/>
      <c r="AZ93" s="161"/>
    </row>
    <row r="94" spans="4:52" x14ac:dyDescent="0.25">
      <c r="D94" s="50" t="str">
        <f t="shared" si="8"/>
        <v/>
      </c>
      <c r="E94" s="126"/>
      <c r="F94" s="87"/>
      <c r="G94" s="87"/>
      <c r="H94" s="292"/>
      <c r="I94" s="158"/>
      <c r="J94" s="77">
        <f>IF($D94="Salesman",IF($E94&lt;&gt;"",VLOOKUP($E94,รายละเอียดการคิด!$B$15:$AW$63,28,0)*$H94,0)+IF($E94&lt;&gt;"",VLOOKUP($E94,รายละเอียดการคิด!$B$15:$AW$63,29,0)*$I94,0),IF($E94&lt;&gt;"",VLOOKUP($E94,รายละเอียดการคิด!$H$15:$K$63,2,0)*$H94,0)+IF($E94&lt;&gt;"",VLOOKUP($E94,รายละเอียดการคิด!$H$15:$K$63,2,0)*$I94,0))</f>
        <v>0</v>
      </c>
      <c r="K94" s="77">
        <f>IF($D94="Salesman",IF($E94&lt;&gt;"",VLOOKUP($E94,รายละเอียดการคิด!$B$15:$AW$63,37,0)*$H94,0)+IF($E94&lt;&gt;"",VLOOKUP($E94,รายละเอียดการคิด!$B$15:$AW$63,38,0)*$I94,0),IF($E94&lt;&gt;"",VLOOKUP($E94,รายละเอียดการคิด!$H$15:$K$63,3,0)*$H94,0)+IF($E94&lt;&gt;"",VLOOKUP($E94,รายละเอียดการคิด!$H$15:$K$63,3,0)*$I94,0))</f>
        <v>0</v>
      </c>
      <c r="L94" s="330">
        <f>IF($D94="Salesman",IF($E94&lt;&gt;"",VLOOKUP($E94,รายละเอียดการคิด!$B$15:$AW$63,46,0)*$H94,0)+IF($E94&lt;&gt;"",VLOOKUP($E94,รายละเอียดการคิด!$B$15:$AW$63,47,0)*$I94,0),IF($E94&lt;&gt;"",VLOOKUP($E94,รายละเอียดการคิด!$H$15:$K$63,4,0)*$H94,0)+IF($E94&lt;&gt;"",VLOOKUP($E94,รายละเอียดการคิด!$H$15:$K$63,4,0)*$I94,0))</f>
        <v>0</v>
      </c>
      <c r="M94" s="330"/>
      <c r="N94" s="330"/>
      <c r="AZ94" s="161"/>
    </row>
    <row r="95" spans="4:52" x14ac:dyDescent="0.25">
      <c r="D95" s="50" t="str">
        <f t="shared" si="8"/>
        <v/>
      </c>
      <c r="E95" s="126"/>
      <c r="F95" s="87"/>
      <c r="G95" s="87"/>
      <c r="H95" s="292"/>
      <c r="I95" s="158"/>
      <c r="J95" s="77">
        <f>IF($D95="Salesman",IF($E95&lt;&gt;"",VLOOKUP($E95,รายละเอียดการคิด!$B$15:$AW$63,28,0)*$H95,0)+IF($E95&lt;&gt;"",VLOOKUP($E95,รายละเอียดการคิด!$B$15:$AW$63,29,0)*$I95,0),IF($E95&lt;&gt;"",VLOOKUP($E95,รายละเอียดการคิด!$H$15:$K$63,2,0)*$H95,0)+IF($E95&lt;&gt;"",VLOOKUP($E95,รายละเอียดการคิด!$H$15:$K$63,2,0)*$I95,0))</f>
        <v>0</v>
      </c>
      <c r="K95" s="77">
        <f>IF($D95="Salesman",IF($E95&lt;&gt;"",VLOOKUP($E95,รายละเอียดการคิด!$B$15:$AW$63,37,0)*$H95,0)+IF($E95&lt;&gt;"",VLOOKUP($E95,รายละเอียดการคิด!$B$15:$AW$63,38,0)*$I95,0),IF($E95&lt;&gt;"",VLOOKUP($E95,รายละเอียดการคิด!$H$15:$K$63,3,0)*$H95,0)+IF($E95&lt;&gt;"",VLOOKUP($E95,รายละเอียดการคิด!$H$15:$K$63,3,0)*$I95,0))</f>
        <v>0</v>
      </c>
      <c r="L95" s="330">
        <f>IF($D95="Salesman",IF($E95&lt;&gt;"",VLOOKUP($E95,รายละเอียดการคิด!$B$15:$AW$63,46,0)*$H95,0)+IF($E95&lt;&gt;"",VLOOKUP($E95,รายละเอียดการคิด!$B$15:$AW$63,47,0)*$I95,0),IF($E95&lt;&gt;"",VLOOKUP($E95,รายละเอียดการคิด!$H$15:$K$63,4,0)*$H95,0)+IF($E95&lt;&gt;"",VLOOKUP($E95,รายละเอียดการคิด!$H$15:$K$63,4,0)*$I95,0))</f>
        <v>0</v>
      </c>
      <c r="M95" s="330"/>
      <c r="N95" s="330"/>
      <c r="AZ95" s="161"/>
    </row>
    <row r="96" spans="4:52" x14ac:dyDescent="0.25">
      <c r="D96" s="50" t="str">
        <f t="shared" si="8"/>
        <v/>
      </c>
      <c r="E96" s="126"/>
      <c r="F96" s="87"/>
      <c r="G96" s="87"/>
      <c r="H96" s="292"/>
      <c r="I96" s="158"/>
      <c r="J96" s="77">
        <f>IF($D96="Salesman",IF($E96&lt;&gt;"",VLOOKUP($E96,รายละเอียดการคิด!$B$15:$AW$63,28,0)*$H96,0)+IF($E96&lt;&gt;"",VLOOKUP($E96,รายละเอียดการคิด!$B$15:$AW$63,29,0)*$I96,0),IF($E96&lt;&gt;"",VLOOKUP($E96,รายละเอียดการคิด!$H$15:$K$63,2,0)*$H96,0)+IF($E96&lt;&gt;"",VLOOKUP($E96,รายละเอียดการคิด!$H$15:$K$63,2,0)*$I96,0))</f>
        <v>0</v>
      </c>
      <c r="K96" s="77">
        <f>IF($D96="Salesman",IF($E96&lt;&gt;"",VLOOKUP($E96,รายละเอียดการคิด!$B$15:$AW$63,37,0)*$H96,0)+IF($E96&lt;&gt;"",VLOOKUP($E96,รายละเอียดการคิด!$B$15:$AW$63,38,0)*$I96,0),IF($E96&lt;&gt;"",VLOOKUP($E96,รายละเอียดการคิด!$H$15:$K$63,3,0)*$H96,0)+IF($E96&lt;&gt;"",VLOOKUP($E96,รายละเอียดการคิด!$H$15:$K$63,3,0)*$I96,0))</f>
        <v>0</v>
      </c>
      <c r="L96" s="330">
        <f>IF($D96="Salesman",IF($E96&lt;&gt;"",VLOOKUP($E96,รายละเอียดการคิด!$B$15:$AW$63,46,0)*$H96,0)+IF($E96&lt;&gt;"",VLOOKUP($E96,รายละเอียดการคิด!$B$15:$AW$63,47,0)*$I96,0),IF($E96&lt;&gt;"",VLOOKUP($E96,รายละเอียดการคิด!$H$15:$K$63,4,0)*$H96,0)+IF($E96&lt;&gt;"",VLOOKUP($E96,รายละเอียดการคิด!$H$15:$K$63,4,0)*$I96,0))</f>
        <v>0</v>
      </c>
      <c r="M96" s="330"/>
      <c r="N96" s="330"/>
      <c r="AZ96" s="161"/>
    </row>
    <row r="97" spans="4:52" x14ac:dyDescent="0.25">
      <c r="D97" s="50" t="str">
        <f t="shared" si="8"/>
        <v/>
      </c>
      <c r="E97" s="126"/>
      <c r="F97" s="87"/>
      <c r="G97" s="87"/>
      <c r="H97" s="292"/>
      <c r="I97" s="158"/>
      <c r="J97" s="77">
        <f>IF($D97="Salesman",IF($E97&lt;&gt;"",VLOOKUP($E97,รายละเอียดการคิด!$B$15:$AW$63,28,0)*$H97,0)+IF($E97&lt;&gt;"",VLOOKUP($E97,รายละเอียดการคิด!$B$15:$AW$63,29,0)*$I97,0),IF($E97&lt;&gt;"",VLOOKUP($E97,รายละเอียดการคิด!$H$15:$K$63,2,0)*$H97,0)+IF($E97&lt;&gt;"",VLOOKUP($E97,รายละเอียดการคิด!$H$15:$K$63,2,0)*$I97,0))</f>
        <v>0</v>
      </c>
      <c r="K97" s="77">
        <f>IF($D97="Salesman",IF($E97&lt;&gt;"",VLOOKUP($E97,รายละเอียดการคิด!$B$15:$AW$63,37,0)*$H97,0)+IF($E97&lt;&gt;"",VLOOKUP($E97,รายละเอียดการคิด!$B$15:$AW$63,38,0)*$I97,0),IF($E97&lt;&gt;"",VLOOKUP($E97,รายละเอียดการคิด!$H$15:$K$63,3,0)*$H97,0)+IF($E97&lt;&gt;"",VLOOKUP($E97,รายละเอียดการคิด!$H$15:$K$63,3,0)*$I97,0))</f>
        <v>0</v>
      </c>
      <c r="L97" s="330">
        <f>IF($D97="Salesman",IF($E97&lt;&gt;"",VLOOKUP($E97,รายละเอียดการคิด!$B$15:$AW$63,46,0)*$H97,0)+IF($E97&lt;&gt;"",VLOOKUP($E97,รายละเอียดการคิด!$B$15:$AW$63,47,0)*$I97,0),IF($E97&lt;&gt;"",VLOOKUP($E97,รายละเอียดการคิด!$H$15:$K$63,4,0)*$H97,0)+IF($E97&lt;&gt;"",VLOOKUP($E97,รายละเอียดการคิด!$H$15:$K$63,4,0)*$I97,0))</f>
        <v>0</v>
      </c>
      <c r="M97" s="330"/>
      <c r="N97" s="330"/>
      <c r="AZ97" s="161"/>
    </row>
    <row r="98" spans="4:52" x14ac:dyDescent="0.25">
      <c r="D98" s="50" t="str">
        <f t="shared" si="8"/>
        <v/>
      </c>
      <c r="E98" s="126"/>
      <c r="F98" s="87"/>
      <c r="G98" s="87"/>
      <c r="H98" s="292"/>
      <c r="I98" s="158"/>
      <c r="J98" s="77">
        <f>IF($D98="Salesman",IF($E98&lt;&gt;"",VLOOKUP($E98,รายละเอียดการคิด!$B$15:$AW$63,28,0)*$H98,0)+IF($E98&lt;&gt;"",VLOOKUP($E98,รายละเอียดการคิด!$B$15:$AW$63,29,0)*$I98,0),IF($E98&lt;&gt;"",VLOOKUP($E98,รายละเอียดการคิด!$H$15:$K$63,2,0)*$H98,0)+IF($E98&lt;&gt;"",VLOOKUP($E98,รายละเอียดการคิด!$H$15:$K$63,2,0)*$I98,0))</f>
        <v>0</v>
      </c>
      <c r="K98" s="77">
        <f>IF($D98="Salesman",IF($E98&lt;&gt;"",VLOOKUP($E98,รายละเอียดการคิด!$B$15:$AW$63,37,0)*$H98,0)+IF($E98&lt;&gt;"",VLOOKUP($E98,รายละเอียดการคิด!$B$15:$AW$63,38,0)*$I98,0),IF($E98&lt;&gt;"",VLOOKUP($E98,รายละเอียดการคิด!$H$15:$K$63,3,0)*$H98,0)+IF($E98&lt;&gt;"",VLOOKUP($E98,รายละเอียดการคิด!$H$15:$K$63,3,0)*$I98,0))</f>
        <v>0</v>
      </c>
      <c r="L98" s="330">
        <f>IF($D98="Salesman",IF($E98&lt;&gt;"",VLOOKUP($E98,รายละเอียดการคิด!$B$15:$AW$63,46,0)*$H98,0)+IF($E98&lt;&gt;"",VLOOKUP($E98,รายละเอียดการคิด!$B$15:$AW$63,47,0)*$I98,0),IF($E98&lt;&gt;"",VLOOKUP($E98,รายละเอียดการคิด!$H$15:$K$63,4,0)*$H98,0)+IF($E98&lt;&gt;"",VLOOKUP($E98,รายละเอียดการคิด!$H$15:$K$63,4,0)*$I98,0))</f>
        <v>0</v>
      </c>
      <c r="M98" s="330"/>
      <c r="N98" s="330"/>
      <c r="AZ98" s="161"/>
    </row>
    <row r="99" spans="4:52" x14ac:dyDescent="0.25">
      <c r="D99" s="50" t="str">
        <f t="shared" si="8"/>
        <v/>
      </c>
      <c r="E99" s="126"/>
      <c r="F99" s="87"/>
      <c r="G99" s="87"/>
      <c r="H99" s="292"/>
      <c r="I99" s="158"/>
      <c r="J99" s="77">
        <f>IF($D99="Salesman",IF($E99&lt;&gt;"",VLOOKUP($E99,รายละเอียดการคิด!$B$15:$AW$63,28,0)*$H99,0)+IF($E99&lt;&gt;"",VLOOKUP($E99,รายละเอียดการคิด!$B$15:$AW$63,29,0)*$I99,0),IF($E99&lt;&gt;"",VLOOKUP($E99,รายละเอียดการคิด!$H$15:$K$63,2,0)*$H99,0)+IF($E99&lt;&gt;"",VLOOKUP($E99,รายละเอียดการคิด!$H$15:$K$63,2,0)*$I99,0))</f>
        <v>0</v>
      </c>
      <c r="K99" s="77">
        <f>IF($D99="Salesman",IF($E99&lt;&gt;"",VLOOKUP($E99,รายละเอียดการคิด!$B$15:$AW$63,37,0)*$H99,0)+IF($E99&lt;&gt;"",VLOOKUP($E99,รายละเอียดการคิด!$B$15:$AW$63,38,0)*$I99,0),IF($E99&lt;&gt;"",VLOOKUP($E99,รายละเอียดการคิด!$H$15:$K$63,3,0)*$H99,0)+IF($E99&lt;&gt;"",VLOOKUP($E99,รายละเอียดการคิด!$H$15:$K$63,3,0)*$I99,0))</f>
        <v>0</v>
      </c>
      <c r="L99" s="330">
        <f>IF($D99="Salesman",IF($E99&lt;&gt;"",VLOOKUP($E99,รายละเอียดการคิด!$B$15:$AW$63,46,0)*$H99,0)+IF($E99&lt;&gt;"",VLOOKUP($E99,รายละเอียดการคิด!$B$15:$AW$63,47,0)*$I99,0),IF($E99&lt;&gt;"",VLOOKUP($E99,รายละเอียดการคิด!$H$15:$K$63,4,0)*$H99,0)+IF($E99&lt;&gt;"",VLOOKUP($E99,รายละเอียดการคิด!$H$15:$K$63,4,0)*$I99,0))</f>
        <v>0</v>
      </c>
      <c r="M99" s="330"/>
      <c r="N99" s="330"/>
      <c r="AZ99" s="161"/>
    </row>
    <row r="100" spans="4:52" x14ac:dyDescent="0.25">
      <c r="D100" s="50" t="str">
        <f t="shared" si="8"/>
        <v/>
      </c>
      <c r="E100" s="126"/>
      <c r="F100" s="87"/>
      <c r="G100" s="87"/>
      <c r="H100" s="292"/>
      <c r="I100" s="158"/>
      <c r="J100" s="77">
        <f>IF($D100="Salesman",IF($E100&lt;&gt;"",VLOOKUP($E100,รายละเอียดการคิด!$B$15:$AW$63,28,0)*$H100,0)+IF($E100&lt;&gt;"",VLOOKUP($E100,รายละเอียดการคิด!$B$15:$AW$63,29,0)*$I100,0),IF($E100&lt;&gt;"",VLOOKUP($E100,รายละเอียดการคิด!$H$15:$K$63,2,0)*$H100,0)+IF($E100&lt;&gt;"",VLOOKUP($E100,รายละเอียดการคิด!$H$15:$K$63,2,0)*$I100,0))</f>
        <v>0</v>
      </c>
      <c r="K100" s="77">
        <f>IF($D100="Salesman",IF($E100&lt;&gt;"",VLOOKUP($E100,รายละเอียดการคิด!$B$15:$AW$63,37,0)*$H100,0)+IF($E100&lt;&gt;"",VLOOKUP($E100,รายละเอียดการคิด!$B$15:$AW$63,38,0)*$I100,0),IF($E100&lt;&gt;"",VLOOKUP($E100,รายละเอียดการคิด!$H$15:$K$63,3,0)*$H100,0)+IF($E100&lt;&gt;"",VLOOKUP($E100,รายละเอียดการคิด!$H$15:$K$63,3,0)*$I100,0))</f>
        <v>0</v>
      </c>
      <c r="L100" s="330">
        <f>IF($D100="Salesman",IF($E100&lt;&gt;"",VLOOKUP($E100,รายละเอียดการคิด!$B$15:$AW$63,46,0)*$H100,0)+IF($E100&lt;&gt;"",VLOOKUP($E100,รายละเอียดการคิด!$B$15:$AW$63,47,0)*$I100,0),IF($E100&lt;&gt;"",VLOOKUP($E100,รายละเอียดการคิด!$H$15:$K$63,4,0)*$H100,0)+IF($E100&lt;&gt;"",VLOOKUP($E100,รายละเอียดการคิด!$H$15:$K$63,4,0)*$I100,0))</f>
        <v>0</v>
      </c>
      <c r="M100" s="330"/>
      <c r="N100" s="330"/>
      <c r="AZ100" s="161"/>
    </row>
    <row r="101" spans="4:52" x14ac:dyDescent="0.25">
      <c r="D101" s="50" t="str">
        <f t="shared" si="8"/>
        <v/>
      </c>
      <c r="E101" s="126"/>
      <c r="F101" s="87"/>
      <c r="G101" s="87"/>
      <c r="H101" s="292"/>
      <c r="I101" s="158"/>
      <c r="J101" s="77">
        <f>IF($D101="Salesman",IF($E101&lt;&gt;"",VLOOKUP($E101,รายละเอียดการคิด!$B$15:$AW$63,28,0)*$H101,0)+IF($E101&lt;&gt;"",VLOOKUP($E101,รายละเอียดการคิด!$B$15:$AW$63,29,0)*$I101,0),IF($E101&lt;&gt;"",VLOOKUP($E101,รายละเอียดการคิด!$H$15:$K$63,2,0)*$H101,0)+IF($E101&lt;&gt;"",VLOOKUP($E101,รายละเอียดการคิด!$H$15:$K$63,2,0)*$I101,0))</f>
        <v>0</v>
      </c>
      <c r="K101" s="77">
        <f>IF($D101="Salesman",IF($E101&lt;&gt;"",VLOOKUP($E101,รายละเอียดการคิด!$B$15:$AW$63,37,0)*$H101,0)+IF($E101&lt;&gt;"",VLOOKUP($E101,รายละเอียดการคิด!$B$15:$AW$63,38,0)*$I101,0),IF($E101&lt;&gt;"",VLOOKUP($E101,รายละเอียดการคิด!$H$15:$K$63,3,0)*$H101,0)+IF($E101&lt;&gt;"",VLOOKUP($E101,รายละเอียดการคิด!$H$15:$K$63,3,0)*$I101,0))</f>
        <v>0</v>
      </c>
      <c r="L101" s="330">
        <f>IF($D101="Salesman",IF($E101&lt;&gt;"",VLOOKUP($E101,รายละเอียดการคิด!$B$15:$AW$63,46,0)*$H101,0)+IF($E101&lt;&gt;"",VLOOKUP($E101,รายละเอียดการคิด!$B$15:$AW$63,47,0)*$I101,0),IF($E101&lt;&gt;"",VLOOKUP($E101,รายละเอียดการคิด!$H$15:$K$63,4,0)*$H101,0)+IF($E101&lt;&gt;"",VLOOKUP($E101,รายละเอียดการคิด!$H$15:$K$63,4,0)*$I101,0))</f>
        <v>0</v>
      </c>
      <c r="M101" s="330"/>
      <c r="N101" s="330"/>
      <c r="AZ101" s="161"/>
    </row>
    <row r="102" spans="4:52" x14ac:dyDescent="0.25">
      <c r="D102" s="50" t="str">
        <f t="shared" si="8"/>
        <v/>
      </c>
      <c r="E102" s="126"/>
      <c r="F102" s="87"/>
      <c r="G102" s="87"/>
      <c r="H102" s="292"/>
      <c r="I102" s="158"/>
      <c r="J102" s="77">
        <f>IF($D102="Salesman",IF($E102&lt;&gt;"",VLOOKUP($E102,รายละเอียดการคิด!$B$15:$AW$63,28,0)*$H102,0)+IF($E102&lt;&gt;"",VLOOKUP($E102,รายละเอียดการคิด!$B$15:$AW$63,29,0)*$I102,0),IF($E102&lt;&gt;"",VLOOKUP($E102,รายละเอียดการคิด!$H$15:$K$63,2,0)*$H102,0)+IF($E102&lt;&gt;"",VLOOKUP($E102,รายละเอียดการคิด!$H$15:$K$63,2,0)*$I102,0))</f>
        <v>0</v>
      </c>
      <c r="K102" s="77">
        <f>IF($D102="Salesman",IF($E102&lt;&gt;"",VLOOKUP($E102,รายละเอียดการคิด!$B$15:$AW$63,37,0)*$H102,0)+IF($E102&lt;&gt;"",VLOOKUP($E102,รายละเอียดการคิด!$B$15:$AW$63,38,0)*$I102,0),IF($E102&lt;&gt;"",VLOOKUP($E102,รายละเอียดการคิด!$H$15:$K$63,3,0)*$H102,0)+IF($E102&lt;&gt;"",VLOOKUP($E102,รายละเอียดการคิด!$H$15:$K$63,3,0)*$I102,0))</f>
        <v>0</v>
      </c>
      <c r="L102" s="330">
        <f>IF($D102="Salesman",IF($E102&lt;&gt;"",VLOOKUP($E102,รายละเอียดการคิด!$B$15:$AW$63,46,0)*$H102,0)+IF($E102&lt;&gt;"",VLOOKUP($E102,รายละเอียดการคิด!$B$15:$AW$63,47,0)*$I102,0),IF($E102&lt;&gt;"",VLOOKUP($E102,รายละเอียดการคิด!$H$15:$K$63,4,0)*$H102,0)+IF($E102&lt;&gt;"",VLOOKUP($E102,รายละเอียดการคิด!$H$15:$K$63,4,0)*$I102,0))</f>
        <v>0</v>
      </c>
      <c r="M102" s="330"/>
      <c r="N102" s="330"/>
      <c r="AZ102" s="161"/>
    </row>
    <row r="103" spans="4:52" x14ac:dyDescent="0.25">
      <c r="D103" s="50" t="str">
        <f t="shared" si="8"/>
        <v/>
      </c>
      <c r="E103" s="126"/>
      <c r="F103" s="87"/>
      <c r="G103" s="87"/>
      <c r="H103" s="292"/>
      <c r="I103" s="158"/>
      <c r="J103" s="77">
        <f>IF($D103="Salesman",IF($E103&lt;&gt;"",VLOOKUP($E103,รายละเอียดการคิด!$B$15:$AW$63,28,0)*$H103,0)+IF($E103&lt;&gt;"",VLOOKUP($E103,รายละเอียดการคิด!$B$15:$AW$63,29,0)*$I103,0),IF($E103&lt;&gt;"",VLOOKUP($E103,รายละเอียดการคิด!$H$15:$K$63,2,0)*$H103,0)+IF($E103&lt;&gt;"",VLOOKUP($E103,รายละเอียดการคิด!$H$15:$K$63,2,0)*$I103,0))</f>
        <v>0</v>
      </c>
      <c r="K103" s="77">
        <f>IF($D103="Salesman",IF($E103&lt;&gt;"",VLOOKUP($E103,รายละเอียดการคิด!$B$15:$AW$63,37,0)*$H103,0)+IF($E103&lt;&gt;"",VLOOKUP($E103,รายละเอียดการคิด!$B$15:$AW$63,38,0)*$I103,0),IF($E103&lt;&gt;"",VLOOKUP($E103,รายละเอียดการคิด!$H$15:$K$63,3,0)*$H103,0)+IF($E103&lt;&gt;"",VLOOKUP($E103,รายละเอียดการคิด!$H$15:$K$63,3,0)*$I103,0))</f>
        <v>0</v>
      </c>
      <c r="L103" s="330">
        <f>IF($D103="Salesman",IF($E103&lt;&gt;"",VLOOKUP($E103,รายละเอียดการคิด!$B$15:$AW$63,46,0)*$H103,0)+IF($E103&lt;&gt;"",VLOOKUP($E103,รายละเอียดการคิด!$B$15:$AW$63,47,0)*$I103,0),IF($E103&lt;&gt;"",VLOOKUP($E103,รายละเอียดการคิด!$H$15:$K$63,4,0)*$H103,0)+IF($E103&lt;&gt;"",VLOOKUP($E103,รายละเอียดการคิด!$H$15:$K$63,4,0)*$I103,0))</f>
        <v>0</v>
      </c>
      <c r="M103" s="330"/>
      <c r="N103" s="330"/>
      <c r="AZ103" s="161"/>
    </row>
    <row r="104" spans="4:52" x14ac:dyDescent="0.25">
      <c r="D104" s="50" t="str">
        <f t="shared" si="8"/>
        <v/>
      </c>
      <c r="E104" s="126"/>
      <c r="F104" s="87"/>
      <c r="G104" s="87"/>
      <c r="H104" s="292"/>
      <c r="I104" s="158"/>
      <c r="J104" s="77">
        <f>IF($D104="Salesman",IF($E104&lt;&gt;"",VLOOKUP($E104,รายละเอียดการคิด!$B$15:$AW$63,28,0)*$H104,0)+IF($E104&lt;&gt;"",VLOOKUP($E104,รายละเอียดการคิด!$B$15:$AW$63,29,0)*$I104,0),IF($E104&lt;&gt;"",VLOOKUP($E104,รายละเอียดการคิด!$H$15:$K$63,2,0)*$H104,0)+IF($E104&lt;&gt;"",VLOOKUP($E104,รายละเอียดการคิด!$H$15:$K$63,2,0)*$I104,0))</f>
        <v>0</v>
      </c>
      <c r="K104" s="77">
        <f>IF($D104="Salesman",IF($E104&lt;&gt;"",VLOOKUP($E104,รายละเอียดการคิด!$B$15:$AW$63,37,0)*$H104,0)+IF($E104&lt;&gt;"",VLOOKUP($E104,รายละเอียดการคิด!$B$15:$AW$63,38,0)*$I104,0),IF($E104&lt;&gt;"",VLOOKUP($E104,รายละเอียดการคิด!$H$15:$K$63,3,0)*$H104,0)+IF($E104&lt;&gt;"",VLOOKUP($E104,รายละเอียดการคิด!$H$15:$K$63,3,0)*$I104,0))</f>
        <v>0</v>
      </c>
      <c r="L104" s="330">
        <f>IF($D104="Salesman",IF($E104&lt;&gt;"",VLOOKUP($E104,รายละเอียดการคิด!$B$15:$AW$63,46,0)*$H104,0)+IF($E104&lt;&gt;"",VLOOKUP($E104,รายละเอียดการคิด!$B$15:$AW$63,47,0)*$I104,0),IF($E104&lt;&gt;"",VLOOKUP($E104,รายละเอียดการคิด!$H$15:$K$63,4,0)*$H104,0)+IF($E104&lt;&gt;"",VLOOKUP($E104,รายละเอียดการคิด!$H$15:$K$63,4,0)*$I104,0))</f>
        <v>0</v>
      </c>
      <c r="M104" s="330"/>
      <c r="N104" s="330"/>
      <c r="AZ104" s="161"/>
    </row>
    <row r="105" spans="4:52" x14ac:dyDescent="0.25">
      <c r="D105" s="50" t="str">
        <f t="shared" si="8"/>
        <v/>
      </c>
      <c r="E105" s="126"/>
      <c r="F105" s="87"/>
      <c r="G105" s="87"/>
      <c r="H105" s="292"/>
      <c r="I105" s="158"/>
      <c r="J105" s="77">
        <f>IF($D105="Salesman",IF($E105&lt;&gt;"",VLOOKUP($E105,รายละเอียดการคิด!$B$15:$AW$63,28,0)*$H105,0)+IF($E105&lt;&gt;"",VLOOKUP($E105,รายละเอียดการคิด!$B$15:$AW$63,29,0)*$I105,0),IF($E105&lt;&gt;"",VLOOKUP($E105,รายละเอียดการคิด!$H$15:$K$63,2,0)*$H105,0)+IF($E105&lt;&gt;"",VLOOKUP($E105,รายละเอียดการคิด!$H$15:$K$63,2,0)*$I105,0))</f>
        <v>0</v>
      </c>
      <c r="K105" s="77">
        <f>IF($D105="Salesman",IF($E105&lt;&gt;"",VLOOKUP($E105,รายละเอียดการคิด!$B$15:$AW$63,37,0)*$H105,0)+IF($E105&lt;&gt;"",VLOOKUP($E105,รายละเอียดการคิด!$B$15:$AW$63,38,0)*$I105,0),IF($E105&lt;&gt;"",VLOOKUP($E105,รายละเอียดการคิด!$H$15:$K$63,3,0)*$H105,0)+IF($E105&lt;&gt;"",VLOOKUP($E105,รายละเอียดการคิด!$H$15:$K$63,3,0)*$I105,0))</f>
        <v>0</v>
      </c>
      <c r="L105" s="330">
        <f>IF($D105="Salesman",IF($E105&lt;&gt;"",VLOOKUP($E105,รายละเอียดการคิด!$B$15:$AW$63,46,0)*$H105,0)+IF($E105&lt;&gt;"",VLOOKUP($E105,รายละเอียดการคิด!$B$15:$AW$63,47,0)*$I105,0),IF($E105&lt;&gt;"",VLOOKUP($E105,รายละเอียดการคิด!$H$15:$K$63,4,0)*$H105,0)+IF($E105&lt;&gt;"",VLOOKUP($E105,รายละเอียดการคิด!$H$15:$K$63,4,0)*$I105,0))</f>
        <v>0</v>
      </c>
      <c r="M105" s="330"/>
      <c r="N105" s="330"/>
      <c r="AZ105" s="161"/>
    </row>
    <row r="106" spans="4:52" x14ac:dyDescent="0.25">
      <c r="D106" s="50" t="str">
        <f t="shared" si="8"/>
        <v/>
      </c>
      <c r="E106" s="126"/>
      <c r="F106" s="87"/>
      <c r="G106" s="87"/>
      <c r="H106" s="292"/>
      <c r="I106" s="158"/>
      <c r="J106" s="77">
        <f>IF($D106="Salesman",IF($E106&lt;&gt;"",VLOOKUP($E106,รายละเอียดการคิด!$B$15:$AW$63,28,0)*$H106,0)+IF($E106&lt;&gt;"",VLOOKUP($E106,รายละเอียดการคิด!$B$15:$AW$63,29,0)*$I106,0),IF($E106&lt;&gt;"",VLOOKUP($E106,รายละเอียดการคิด!$H$15:$K$63,2,0)*$H106,0)+IF($E106&lt;&gt;"",VLOOKUP($E106,รายละเอียดการคิด!$H$15:$K$63,2,0)*$I106,0))</f>
        <v>0</v>
      </c>
      <c r="K106" s="77">
        <f>IF($D106="Salesman",IF($E106&lt;&gt;"",VLOOKUP($E106,รายละเอียดการคิด!$B$15:$AW$63,37,0)*$H106,0)+IF($E106&lt;&gt;"",VLOOKUP($E106,รายละเอียดการคิด!$B$15:$AW$63,38,0)*$I106,0),IF($E106&lt;&gt;"",VLOOKUP($E106,รายละเอียดการคิด!$H$15:$K$63,3,0)*$H106,0)+IF($E106&lt;&gt;"",VLOOKUP($E106,รายละเอียดการคิด!$H$15:$K$63,3,0)*$I106,0))</f>
        <v>0</v>
      </c>
      <c r="L106" s="330">
        <f>IF($D106="Salesman",IF($E106&lt;&gt;"",VLOOKUP($E106,รายละเอียดการคิด!$B$15:$AW$63,46,0)*$H106,0)+IF($E106&lt;&gt;"",VLOOKUP($E106,รายละเอียดการคิด!$B$15:$AW$63,47,0)*$I106,0),IF($E106&lt;&gt;"",VLOOKUP($E106,รายละเอียดการคิด!$H$15:$K$63,4,0)*$H106,0)+IF($E106&lt;&gt;"",VLOOKUP($E106,รายละเอียดการคิด!$H$15:$K$63,4,0)*$I106,0))</f>
        <v>0</v>
      </c>
      <c r="M106" s="330"/>
      <c r="N106" s="330"/>
      <c r="AZ106" s="161"/>
    </row>
    <row r="107" spans="4:52" x14ac:dyDescent="0.25">
      <c r="D107" s="50" t="str">
        <f t="shared" si="8"/>
        <v/>
      </c>
      <c r="E107" s="126"/>
      <c r="F107" s="87"/>
      <c r="G107" s="87"/>
      <c r="H107" s="292"/>
      <c r="I107" s="158"/>
      <c r="J107" s="77">
        <f>IF($D107="Salesman",IF($E107&lt;&gt;"",VLOOKUP($E107,รายละเอียดการคิด!$B$15:$AW$63,28,0)*$H107,0)+IF($E107&lt;&gt;"",VLOOKUP($E107,รายละเอียดการคิด!$B$15:$AW$63,29,0)*$I107,0),IF($E107&lt;&gt;"",VLOOKUP($E107,รายละเอียดการคิด!$H$15:$K$63,2,0)*$H107,0)+IF($E107&lt;&gt;"",VLOOKUP($E107,รายละเอียดการคิด!$H$15:$K$63,2,0)*$I107,0))</f>
        <v>0</v>
      </c>
      <c r="K107" s="77">
        <f>IF($D107="Salesman",IF($E107&lt;&gt;"",VLOOKUP($E107,รายละเอียดการคิด!$B$15:$AW$63,37,0)*$H107,0)+IF($E107&lt;&gt;"",VLOOKUP($E107,รายละเอียดการคิด!$B$15:$AW$63,38,0)*$I107,0),IF($E107&lt;&gt;"",VLOOKUP($E107,รายละเอียดการคิด!$H$15:$K$63,3,0)*$H107,0)+IF($E107&lt;&gt;"",VLOOKUP($E107,รายละเอียดการคิด!$H$15:$K$63,3,0)*$I107,0))</f>
        <v>0</v>
      </c>
      <c r="L107" s="330">
        <f>IF($D107="Salesman",IF($E107&lt;&gt;"",VLOOKUP($E107,รายละเอียดการคิด!$B$15:$AW$63,46,0)*$H107,0)+IF($E107&lt;&gt;"",VLOOKUP($E107,รายละเอียดการคิด!$B$15:$AW$63,47,0)*$I107,0),IF($E107&lt;&gt;"",VLOOKUP($E107,รายละเอียดการคิด!$H$15:$K$63,4,0)*$H107,0)+IF($E107&lt;&gt;"",VLOOKUP($E107,รายละเอียดการคิด!$H$15:$K$63,4,0)*$I107,0))</f>
        <v>0</v>
      </c>
      <c r="M107" s="330"/>
      <c r="N107" s="330"/>
      <c r="AZ107" s="161"/>
    </row>
    <row r="108" spans="4:52" x14ac:dyDescent="0.25">
      <c r="D108" s="50" t="str">
        <f t="shared" si="8"/>
        <v/>
      </c>
      <c r="E108" s="126"/>
      <c r="F108" s="87"/>
      <c r="G108" s="87"/>
      <c r="H108" s="292"/>
      <c r="I108" s="158"/>
      <c r="J108" s="77">
        <f>IF($D108="Salesman",IF($E108&lt;&gt;"",VLOOKUP($E108,รายละเอียดการคิด!$B$15:$AW$63,28,0)*$H108,0)+IF($E108&lt;&gt;"",VLOOKUP($E108,รายละเอียดการคิด!$B$15:$AW$63,29,0)*$I108,0),IF($E108&lt;&gt;"",VLOOKUP($E108,รายละเอียดการคิด!$H$15:$K$63,2,0)*$H108,0)+IF($E108&lt;&gt;"",VLOOKUP($E108,รายละเอียดการคิด!$H$15:$K$63,2,0)*$I108,0))</f>
        <v>0</v>
      </c>
      <c r="K108" s="77">
        <f>IF($D108="Salesman",IF($E108&lt;&gt;"",VLOOKUP($E108,รายละเอียดการคิด!$B$15:$AW$63,37,0)*$H108,0)+IF($E108&lt;&gt;"",VLOOKUP($E108,รายละเอียดการคิด!$B$15:$AW$63,38,0)*$I108,0),IF($E108&lt;&gt;"",VLOOKUP($E108,รายละเอียดการคิด!$H$15:$K$63,3,0)*$H108,0)+IF($E108&lt;&gt;"",VLOOKUP($E108,รายละเอียดการคิด!$H$15:$K$63,3,0)*$I108,0))</f>
        <v>0</v>
      </c>
      <c r="L108" s="330">
        <f>IF($D108="Salesman",IF($E108&lt;&gt;"",VLOOKUP($E108,รายละเอียดการคิด!$B$15:$AW$63,46,0)*$H108,0)+IF($E108&lt;&gt;"",VLOOKUP($E108,รายละเอียดการคิด!$B$15:$AW$63,47,0)*$I108,0),IF($E108&lt;&gt;"",VLOOKUP($E108,รายละเอียดการคิด!$H$15:$K$63,4,0)*$H108,0)+IF($E108&lt;&gt;"",VLOOKUP($E108,รายละเอียดการคิด!$H$15:$K$63,4,0)*$I108,0))</f>
        <v>0</v>
      </c>
      <c r="M108" s="330"/>
      <c r="N108" s="330"/>
      <c r="AZ108" s="161"/>
    </row>
    <row r="109" spans="4:52" x14ac:dyDescent="0.25">
      <c r="D109" s="50" t="str">
        <f t="shared" si="8"/>
        <v/>
      </c>
      <c r="E109" s="126"/>
      <c r="F109" s="87"/>
      <c r="G109" s="87"/>
      <c r="H109" s="292"/>
      <c r="I109" s="158"/>
      <c r="J109" s="77">
        <f>IF($D109="Salesman",IF($E109&lt;&gt;"",VLOOKUP($E109,รายละเอียดการคิด!$B$15:$AW$63,28,0)*$H109,0)+IF($E109&lt;&gt;"",VLOOKUP($E109,รายละเอียดการคิด!$B$15:$AW$63,29,0)*$I109,0),IF($E109&lt;&gt;"",VLOOKUP($E109,รายละเอียดการคิด!$H$15:$K$63,2,0)*$H109,0)+IF($E109&lt;&gt;"",VLOOKUP($E109,รายละเอียดการคิด!$H$15:$K$63,2,0)*$I109,0))</f>
        <v>0</v>
      </c>
      <c r="K109" s="77">
        <f>IF($D109="Salesman",IF($E109&lt;&gt;"",VLOOKUP($E109,รายละเอียดการคิด!$B$15:$AW$63,37,0)*$H109,0)+IF($E109&lt;&gt;"",VLOOKUP($E109,รายละเอียดการคิด!$B$15:$AW$63,38,0)*$I109,0),IF($E109&lt;&gt;"",VLOOKUP($E109,รายละเอียดการคิด!$H$15:$K$63,3,0)*$H109,0)+IF($E109&lt;&gt;"",VLOOKUP($E109,รายละเอียดการคิด!$H$15:$K$63,3,0)*$I109,0))</f>
        <v>0</v>
      </c>
      <c r="L109" s="330">
        <f>IF($D109="Salesman",IF($E109&lt;&gt;"",VLOOKUP($E109,รายละเอียดการคิด!$B$15:$AW$63,46,0)*$H109,0)+IF($E109&lt;&gt;"",VLOOKUP($E109,รายละเอียดการคิด!$B$15:$AW$63,47,0)*$I109,0),IF($E109&lt;&gt;"",VLOOKUP($E109,รายละเอียดการคิด!$H$15:$K$63,4,0)*$H109,0)+IF($E109&lt;&gt;"",VLOOKUP($E109,รายละเอียดการคิด!$H$15:$K$63,4,0)*$I109,0))</f>
        <v>0</v>
      </c>
      <c r="M109" s="330"/>
      <c r="N109" s="330"/>
      <c r="AZ109" s="161"/>
    </row>
    <row r="110" spans="4:52" x14ac:dyDescent="0.25">
      <c r="D110" s="50" t="str">
        <f t="shared" si="8"/>
        <v/>
      </c>
      <c r="E110" s="126"/>
      <c r="F110" s="87"/>
      <c r="G110" s="87"/>
      <c r="H110" s="292"/>
      <c r="I110" s="158"/>
      <c r="J110" s="77">
        <f>IF($D110="Salesman",IF($E110&lt;&gt;"",VLOOKUP($E110,รายละเอียดการคิด!$B$15:$AW$63,28,0)*$H110,0)+IF($E110&lt;&gt;"",VLOOKUP($E110,รายละเอียดการคิด!$B$15:$AW$63,29,0)*$I110,0),IF($E110&lt;&gt;"",VLOOKUP($E110,รายละเอียดการคิด!$H$15:$K$63,2,0)*$H110,0)+IF($E110&lt;&gt;"",VLOOKUP($E110,รายละเอียดการคิด!$H$15:$K$63,2,0)*$I110,0))</f>
        <v>0</v>
      </c>
      <c r="K110" s="77">
        <f>IF($D110="Salesman",IF($E110&lt;&gt;"",VLOOKUP($E110,รายละเอียดการคิด!$B$15:$AW$63,37,0)*$H110,0)+IF($E110&lt;&gt;"",VLOOKUP($E110,รายละเอียดการคิด!$B$15:$AW$63,38,0)*$I110,0),IF($E110&lt;&gt;"",VLOOKUP($E110,รายละเอียดการคิด!$H$15:$K$63,3,0)*$H110,0)+IF($E110&lt;&gt;"",VLOOKUP($E110,รายละเอียดการคิด!$H$15:$K$63,3,0)*$I110,0))</f>
        <v>0</v>
      </c>
      <c r="L110" s="330">
        <f>IF($D110="Salesman",IF($E110&lt;&gt;"",VLOOKUP($E110,รายละเอียดการคิด!$B$15:$AW$63,46,0)*$H110,0)+IF($E110&lt;&gt;"",VLOOKUP($E110,รายละเอียดการคิด!$B$15:$AW$63,47,0)*$I110,0),IF($E110&lt;&gt;"",VLOOKUP($E110,รายละเอียดการคิด!$H$15:$K$63,4,0)*$H110,0)+IF($E110&lt;&gt;"",VLOOKUP($E110,รายละเอียดการคิด!$H$15:$K$63,4,0)*$I110,0))</f>
        <v>0</v>
      </c>
      <c r="M110" s="330"/>
      <c r="N110" s="330"/>
      <c r="AZ110" s="161"/>
    </row>
    <row r="111" spans="4:52" x14ac:dyDescent="0.25">
      <c r="D111" s="50" t="str">
        <f t="shared" si="8"/>
        <v/>
      </c>
      <c r="E111" s="126"/>
      <c r="F111" s="87"/>
      <c r="G111" s="87"/>
      <c r="H111" s="292"/>
      <c r="I111" s="158"/>
      <c r="J111" s="77">
        <f>IF($D111="Salesman",IF($E111&lt;&gt;"",VLOOKUP($E111,รายละเอียดการคิด!$B$15:$AW$63,28,0)*$H111,0)+IF($E111&lt;&gt;"",VLOOKUP($E111,รายละเอียดการคิด!$B$15:$AW$63,29,0)*$I111,0),IF($E111&lt;&gt;"",VLOOKUP($E111,รายละเอียดการคิด!$H$15:$K$63,2,0)*$H111,0)+IF($E111&lt;&gt;"",VLOOKUP($E111,รายละเอียดการคิด!$H$15:$K$63,2,0)*$I111,0))</f>
        <v>0</v>
      </c>
      <c r="K111" s="77">
        <f>IF($D111="Salesman",IF($E111&lt;&gt;"",VLOOKUP($E111,รายละเอียดการคิด!$B$15:$AW$63,37,0)*$H111,0)+IF($E111&lt;&gt;"",VLOOKUP($E111,รายละเอียดการคิด!$B$15:$AW$63,38,0)*$I111,0),IF($E111&lt;&gt;"",VLOOKUP($E111,รายละเอียดการคิด!$H$15:$K$63,3,0)*$H111,0)+IF($E111&lt;&gt;"",VLOOKUP($E111,รายละเอียดการคิด!$H$15:$K$63,3,0)*$I111,0))</f>
        <v>0</v>
      </c>
      <c r="L111" s="330">
        <f>IF($D111="Salesman",IF($E111&lt;&gt;"",VLOOKUP($E111,รายละเอียดการคิด!$B$15:$AW$63,46,0)*$H111,0)+IF($E111&lt;&gt;"",VLOOKUP($E111,รายละเอียดการคิด!$B$15:$AW$63,47,0)*$I111,0),IF($E111&lt;&gt;"",VLOOKUP($E111,รายละเอียดการคิด!$H$15:$K$63,4,0)*$H111,0)+IF($E111&lt;&gt;"",VLOOKUP($E111,รายละเอียดการคิด!$H$15:$K$63,4,0)*$I111,0))</f>
        <v>0</v>
      </c>
      <c r="M111" s="330"/>
      <c r="N111" s="330"/>
      <c r="AZ111" s="161"/>
    </row>
    <row r="112" spans="4:52" x14ac:dyDescent="0.25">
      <c r="D112" s="50" t="str">
        <f t="shared" si="8"/>
        <v/>
      </c>
      <c r="E112" s="126"/>
      <c r="F112" s="87"/>
      <c r="G112" s="87"/>
      <c r="H112" s="292"/>
      <c r="I112" s="158"/>
      <c r="J112" s="77">
        <f>IF($D112="Salesman",IF($E112&lt;&gt;"",VLOOKUP($E112,รายละเอียดการคิด!$B$15:$AW$63,28,0)*$H112,0)+IF($E112&lt;&gt;"",VLOOKUP($E112,รายละเอียดการคิด!$B$15:$AW$63,29,0)*$I112,0),IF($E112&lt;&gt;"",VLOOKUP($E112,รายละเอียดการคิด!$H$15:$K$63,2,0)*$H112,0)+IF($E112&lt;&gt;"",VLOOKUP($E112,รายละเอียดการคิด!$H$15:$K$63,2,0)*$I112,0))</f>
        <v>0</v>
      </c>
      <c r="K112" s="77">
        <f>IF($D112="Salesman",IF($E112&lt;&gt;"",VLOOKUP($E112,รายละเอียดการคิด!$B$15:$AW$63,37,0)*$H112,0)+IF($E112&lt;&gt;"",VLOOKUP($E112,รายละเอียดการคิด!$B$15:$AW$63,38,0)*$I112,0),IF($E112&lt;&gt;"",VLOOKUP($E112,รายละเอียดการคิด!$H$15:$K$63,3,0)*$H112,0)+IF($E112&lt;&gt;"",VLOOKUP($E112,รายละเอียดการคิด!$H$15:$K$63,3,0)*$I112,0))</f>
        <v>0</v>
      </c>
      <c r="L112" s="330">
        <f>IF($D112="Salesman",IF($E112&lt;&gt;"",VLOOKUP($E112,รายละเอียดการคิด!$B$15:$AW$63,46,0)*$H112,0)+IF($E112&lt;&gt;"",VLOOKUP($E112,รายละเอียดการคิด!$B$15:$AW$63,47,0)*$I112,0),IF($E112&lt;&gt;"",VLOOKUP($E112,รายละเอียดการคิด!$H$15:$K$63,4,0)*$H112,0)+IF($E112&lt;&gt;"",VLOOKUP($E112,รายละเอียดการคิด!$H$15:$K$63,4,0)*$I112,0))</f>
        <v>0</v>
      </c>
      <c r="M112" s="330"/>
      <c r="N112" s="330"/>
      <c r="AZ112" s="161"/>
    </row>
    <row r="113" spans="4:52" x14ac:dyDescent="0.25">
      <c r="D113" s="50" t="str">
        <f t="shared" si="8"/>
        <v/>
      </c>
      <c r="E113" s="126"/>
      <c r="F113" s="87"/>
      <c r="G113" s="87"/>
      <c r="H113" s="292"/>
      <c r="I113" s="158"/>
      <c r="J113" s="77">
        <f>IF($D113="Salesman",IF($E113&lt;&gt;"",VLOOKUP($E113,รายละเอียดการคิด!$B$15:$AW$63,28,0)*$H113,0)+IF($E113&lt;&gt;"",VLOOKUP($E113,รายละเอียดการคิด!$B$15:$AW$63,29,0)*$I113,0),IF($E113&lt;&gt;"",VLOOKUP($E113,รายละเอียดการคิด!$H$15:$K$63,2,0)*$H113,0)+IF($E113&lt;&gt;"",VLOOKUP($E113,รายละเอียดการคิด!$H$15:$K$63,2,0)*$I113,0))</f>
        <v>0</v>
      </c>
      <c r="K113" s="77">
        <f>IF($D113="Salesman",IF($E113&lt;&gt;"",VLOOKUP($E113,รายละเอียดการคิด!$B$15:$AW$63,37,0)*$H113,0)+IF($E113&lt;&gt;"",VLOOKUP($E113,รายละเอียดการคิด!$B$15:$AW$63,38,0)*$I113,0),IF($E113&lt;&gt;"",VLOOKUP($E113,รายละเอียดการคิด!$H$15:$K$63,3,0)*$H113,0)+IF($E113&lt;&gt;"",VLOOKUP($E113,รายละเอียดการคิด!$H$15:$K$63,3,0)*$I113,0))</f>
        <v>0</v>
      </c>
      <c r="L113" s="330">
        <f>IF($D113="Salesman",IF($E113&lt;&gt;"",VLOOKUP($E113,รายละเอียดการคิด!$B$15:$AW$63,46,0)*$H113,0)+IF($E113&lt;&gt;"",VLOOKUP($E113,รายละเอียดการคิด!$B$15:$AW$63,47,0)*$I113,0),IF($E113&lt;&gt;"",VLOOKUP($E113,รายละเอียดการคิด!$H$15:$K$63,4,0)*$H113,0)+IF($E113&lt;&gt;"",VLOOKUP($E113,รายละเอียดการคิด!$H$15:$K$63,4,0)*$I113,0))</f>
        <v>0</v>
      </c>
      <c r="M113" s="330"/>
      <c r="N113" s="330"/>
      <c r="AZ113" s="161"/>
    </row>
    <row r="114" spans="4:52" x14ac:dyDescent="0.25">
      <c r="D114" s="50" t="str">
        <f t="shared" si="8"/>
        <v/>
      </c>
      <c r="E114" s="126"/>
      <c r="F114" s="87"/>
      <c r="G114" s="87"/>
      <c r="H114" s="292"/>
      <c r="I114" s="158"/>
      <c r="J114" s="77">
        <f>IF($D114="Salesman",IF($E114&lt;&gt;"",VLOOKUP($E114,รายละเอียดการคิด!$B$15:$AW$63,28,0)*$H114,0)+IF($E114&lt;&gt;"",VLOOKUP($E114,รายละเอียดการคิด!$B$15:$AW$63,29,0)*$I114,0),IF($E114&lt;&gt;"",VLOOKUP($E114,รายละเอียดการคิด!$H$15:$K$63,2,0)*$H114,0)+IF($E114&lt;&gt;"",VLOOKUP($E114,รายละเอียดการคิด!$H$15:$K$63,2,0)*$I114,0))</f>
        <v>0</v>
      </c>
      <c r="K114" s="77">
        <f>IF($D114="Salesman",IF($E114&lt;&gt;"",VLOOKUP($E114,รายละเอียดการคิด!$B$15:$AW$63,37,0)*$H114,0)+IF($E114&lt;&gt;"",VLOOKUP($E114,รายละเอียดการคิด!$B$15:$AW$63,38,0)*$I114,0),IF($E114&lt;&gt;"",VLOOKUP($E114,รายละเอียดการคิด!$H$15:$K$63,3,0)*$H114,0)+IF($E114&lt;&gt;"",VLOOKUP($E114,รายละเอียดการคิด!$H$15:$K$63,3,0)*$I114,0))</f>
        <v>0</v>
      </c>
      <c r="L114" s="330">
        <f>IF($D114="Salesman",IF($E114&lt;&gt;"",VLOOKUP($E114,รายละเอียดการคิด!$B$15:$AW$63,46,0)*$H114,0)+IF($E114&lt;&gt;"",VLOOKUP($E114,รายละเอียดการคิด!$B$15:$AW$63,47,0)*$I114,0),IF($E114&lt;&gt;"",VLOOKUP($E114,รายละเอียดการคิด!$H$15:$K$63,4,0)*$H114,0)+IF($E114&lt;&gt;"",VLOOKUP($E114,รายละเอียดการคิด!$H$15:$K$63,4,0)*$I114,0))</f>
        <v>0</v>
      </c>
      <c r="M114" s="330"/>
      <c r="N114" s="330"/>
    </row>
    <row r="115" spans="4:52" x14ac:dyDescent="0.25">
      <c r="D115" s="50" t="str">
        <f t="shared" si="8"/>
        <v/>
      </c>
      <c r="E115" s="126"/>
      <c r="F115" s="87"/>
      <c r="G115" s="87"/>
      <c r="H115" s="292"/>
      <c r="I115" s="158"/>
      <c r="J115" s="77">
        <f>IF($D115="Salesman",IF($E115&lt;&gt;"",VLOOKUP($E115,รายละเอียดการคิด!$B$15:$AW$63,28,0)*$H115,0)+IF($E115&lt;&gt;"",VLOOKUP($E115,รายละเอียดการคิด!$B$15:$AW$63,29,0)*$I115,0),IF($E115&lt;&gt;"",VLOOKUP($E115,รายละเอียดการคิด!$H$15:$K$63,2,0)*$H115,0)+IF($E115&lt;&gt;"",VLOOKUP($E115,รายละเอียดการคิด!$H$15:$K$63,2,0)*$I115,0))</f>
        <v>0</v>
      </c>
      <c r="K115" s="77">
        <f>IF($D115="Salesman",IF($E115&lt;&gt;"",VLOOKUP($E115,รายละเอียดการคิด!$B$15:$AW$63,37,0)*$H115,0)+IF($E115&lt;&gt;"",VLOOKUP($E115,รายละเอียดการคิด!$B$15:$AW$63,38,0)*$I115,0),IF($E115&lt;&gt;"",VLOOKUP($E115,รายละเอียดการคิด!$H$15:$K$63,3,0)*$H115,0)+IF($E115&lt;&gt;"",VLOOKUP($E115,รายละเอียดการคิด!$H$15:$K$63,3,0)*$I115,0))</f>
        <v>0</v>
      </c>
      <c r="L115" s="330">
        <f>IF($D115="Salesman",IF($E115&lt;&gt;"",VLOOKUP($E115,รายละเอียดการคิด!$B$15:$AW$63,46,0)*$H115,0)+IF($E115&lt;&gt;"",VLOOKUP($E115,รายละเอียดการคิด!$B$15:$AW$63,47,0)*$I115,0),IF($E115&lt;&gt;"",VLOOKUP($E115,รายละเอียดการคิด!$H$15:$K$63,4,0)*$H115,0)+IF($E115&lt;&gt;"",VLOOKUP($E115,รายละเอียดการคิด!$H$15:$K$63,4,0)*$I115,0))</f>
        <v>0</v>
      </c>
      <c r="M115" s="330"/>
      <c r="N115" s="330"/>
    </row>
    <row r="116" spans="4:52" x14ac:dyDescent="0.25">
      <c r="D116" s="50" t="str">
        <f t="shared" si="8"/>
        <v/>
      </c>
      <c r="E116" s="126"/>
      <c r="F116" s="87"/>
      <c r="G116" s="87"/>
      <c r="H116" s="292"/>
      <c r="I116" s="158"/>
      <c r="J116" s="77">
        <f>IF($D116="Salesman",IF($E116&lt;&gt;"",VLOOKUP($E116,รายละเอียดการคิด!$B$15:$AW$63,28,0)*$H116,0)+IF($E116&lt;&gt;"",VLOOKUP($E116,รายละเอียดการคิด!$B$15:$AW$63,29,0)*$I116,0),IF($E116&lt;&gt;"",VLOOKUP($E116,รายละเอียดการคิด!$H$15:$K$63,2,0)*$H116,0)+IF($E116&lt;&gt;"",VLOOKUP($E116,รายละเอียดการคิด!$H$15:$K$63,2,0)*$I116,0))</f>
        <v>0</v>
      </c>
      <c r="K116" s="77">
        <f>IF($D116="Salesman",IF($E116&lt;&gt;"",VLOOKUP($E116,รายละเอียดการคิด!$B$15:$AW$63,37,0)*$H116,0)+IF($E116&lt;&gt;"",VLOOKUP($E116,รายละเอียดการคิด!$B$15:$AW$63,38,0)*$I116,0),IF($E116&lt;&gt;"",VLOOKUP($E116,รายละเอียดการคิด!$H$15:$K$63,3,0)*$H116,0)+IF($E116&lt;&gt;"",VLOOKUP($E116,รายละเอียดการคิด!$H$15:$K$63,3,0)*$I116,0))</f>
        <v>0</v>
      </c>
      <c r="L116" s="330">
        <f>IF($D116="Salesman",IF($E116&lt;&gt;"",VLOOKUP($E116,รายละเอียดการคิด!$B$15:$AW$63,46,0)*$H116,0)+IF($E116&lt;&gt;"",VLOOKUP($E116,รายละเอียดการคิด!$B$15:$AW$63,47,0)*$I116,0),IF($E116&lt;&gt;"",VLOOKUP($E116,รายละเอียดการคิด!$H$15:$K$63,4,0)*$H116,0)+IF($E116&lt;&gt;"",VLOOKUP($E116,รายละเอียดการคิด!$H$15:$K$63,4,0)*$I116,0))</f>
        <v>0</v>
      </c>
      <c r="M116" s="330"/>
      <c r="N116" s="330"/>
    </row>
    <row r="117" spans="4:52" x14ac:dyDescent="0.25">
      <c r="D117" s="50" t="str">
        <f t="shared" si="8"/>
        <v/>
      </c>
      <c r="E117" s="126"/>
      <c r="F117" s="87"/>
      <c r="G117" s="87"/>
      <c r="H117" s="292"/>
      <c r="I117" s="158"/>
      <c r="J117" s="77">
        <f>IF($D117="Salesman",IF($E117&lt;&gt;"",VLOOKUP($E117,รายละเอียดการคิด!$B$15:$AW$63,28,0)*$H117,0)+IF($E117&lt;&gt;"",VLOOKUP($E117,รายละเอียดการคิด!$B$15:$AW$63,29,0)*$I117,0),IF($E117&lt;&gt;"",VLOOKUP($E117,รายละเอียดการคิด!$H$15:$K$63,2,0)*$H117,0)+IF($E117&lt;&gt;"",VLOOKUP($E117,รายละเอียดการคิด!$H$15:$K$63,2,0)*$I117,0))</f>
        <v>0</v>
      </c>
      <c r="K117" s="77">
        <f>IF($D117="Salesman",IF($E117&lt;&gt;"",VLOOKUP($E117,รายละเอียดการคิด!$B$15:$AW$63,37,0)*$H117,0)+IF($E117&lt;&gt;"",VLOOKUP($E117,รายละเอียดการคิด!$B$15:$AW$63,38,0)*$I117,0),IF($E117&lt;&gt;"",VLOOKUP($E117,รายละเอียดการคิด!$H$15:$K$63,3,0)*$H117,0)+IF($E117&lt;&gt;"",VLOOKUP($E117,รายละเอียดการคิด!$H$15:$K$63,3,0)*$I117,0))</f>
        <v>0</v>
      </c>
      <c r="L117" s="330">
        <f>IF($D117="Salesman",IF($E117&lt;&gt;"",VLOOKUP($E117,รายละเอียดการคิด!$B$15:$AW$63,46,0)*$H117,0)+IF($E117&lt;&gt;"",VLOOKUP($E117,รายละเอียดการคิด!$B$15:$AW$63,47,0)*$I117,0),IF($E117&lt;&gt;"",VLOOKUP($E117,รายละเอียดการคิด!$H$15:$K$63,4,0)*$H117,0)+IF($E117&lt;&gt;"",VLOOKUP($E117,รายละเอียดการคิด!$H$15:$K$63,4,0)*$I117,0))</f>
        <v>0</v>
      </c>
      <c r="M117" s="330"/>
      <c r="N117" s="330"/>
    </row>
    <row r="118" spans="4:52" x14ac:dyDescent="0.25">
      <c r="D118" s="50" t="str">
        <f t="shared" si="8"/>
        <v/>
      </c>
      <c r="E118" s="126"/>
      <c r="F118" s="87"/>
      <c r="G118" s="87"/>
      <c r="H118" s="292"/>
      <c r="I118" s="158"/>
      <c r="J118" s="77">
        <f>IF($D118="Salesman",IF($E118&lt;&gt;"",VLOOKUP($E118,รายละเอียดการคิด!$B$15:$AW$63,28,0)*$H118,0)+IF($E118&lt;&gt;"",VLOOKUP($E118,รายละเอียดการคิด!$B$15:$AW$63,29,0)*$I118,0),IF($E118&lt;&gt;"",VLOOKUP($E118,รายละเอียดการคิด!$H$15:$K$63,2,0)*$H118,0)+IF($E118&lt;&gt;"",VLOOKUP($E118,รายละเอียดการคิด!$H$15:$K$63,2,0)*$I118,0))</f>
        <v>0</v>
      </c>
      <c r="K118" s="77">
        <f>IF($D118="Salesman",IF($E118&lt;&gt;"",VLOOKUP($E118,รายละเอียดการคิด!$B$15:$AW$63,37,0)*$H118,0)+IF($E118&lt;&gt;"",VLOOKUP($E118,รายละเอียดการคิด!$B$15:$AW$63,38,0)*$I118,0),IF($E118&lt;&gt;"",VLOOKUP($E118,รายละเอียดการคิด!$H$15:$K$63,3,0)*$H118,0)+IF($E118&lt;&gt;"",VLOOKUP($E118,รายละเอียดการคิด!$H$15:$K$63,3,0)*$I118,0))</f>
        <v>0</v>
      </c>
      <c r="L118" s="330">
        <f>IF($D118="Salesman",IF($E118&lt;&gt;"",VLOOKUP($E118,รายละเอียดการคิด!$B$15:$AW$63,46,0)*$H118,0)+IF($E118&lt;&gt;"",VLOOKUP($E118,รายละเอียดการคิด!$B$15:$AW$63,47,0)*$I118,0),IF($E118&lt;&gt;"",VLOOKUP($E118,รายละเอียดการคิด!$H$15:$K$63,4,0)*$H118,0)+IF($E118&lt;&gt;"",VLOOKUP($E118,รายละเอียดการคิด!$H$15:$K$63,4,0)*$I118,0))</f>
        <v>0</v>
      </c>
      <c r="M118" s="330"/>
      <c r="N118" s="330"/>
    </row>
    <row r="119" spans="4:52" x14ac:dyDescent="0.25">
      <c r="D119" s="50" t="str">
        <f t="shared" si="8"/>
        <v/>
      </c>
      <c r="E119" s="126"/>
      <c r="F119" s="87"/>
      <c r="G119" s="87"/>
      <c r="H119" s="292"/>
      <c r="I119" s="158"/>
      <c r="J119" s="77">
        <f>IF($D119="Salesman",IF($E119&lt;&gt;"",VLOOKUP($E119,รายละเอียดการคิด!$B$15:$AW$63,28,0)*$H119,0)+IF($E119&lt;&gt;"",VLOOKUP($E119,รายละเอียดการคิด!$B$15:$AW$63,29,0)*$I119,0),IF($E119&lt;&gt;"",VLOOKUP($E119,รายละเอียดการคิด!$H$15:$K$63,2,0)*$H119,0)+IF($E119&lt;&gt;"",VLOOKUP($E119,รายละเอียดการคิด!$H$15:$K$63,2,0)*$I119,0))</f>
        <v>0</v>
      </c>
      <c r="K119" s="77">
        <f>IF($D119="Salesman",IF($E119&lt;&gt;"",VLOOKUP($E119,รายละเอียดการคิด!$B$15:$AW$63,37,0)*$H119,0)+IF($E119&lt;&gt;"",VLOOKUP($E119,รายละเอียดการคิด!$B$15:$AW$63,38,0)*$I119,0),IF($E119&lt;&gt;"",VLOOKUP($E119,รายละเอียดการคิด!$H$15:$K$63,3,0)*$H119,0)+IF($E119&lt;&gt;"",VLOOKUP($E119,รายละเอียดการคิด!$H$15:$K$63,3,0)*$I119,0))</f>
        <v>0</v>
      </c>
      <c r="L119" s="330">
        <f>IF($D119="Salesman",IF($E119&lt;&gt;"",VLOOKUP($E119,รายละเอียดการคิด!$B$15:$AW$63,46,0)*$H119,0)+IF($E119&lt;&gt;"",VLOOKUP($E119,รายละเอียดการคิด!$B$15:$AW$63,47,0)*$I119,0),IF($E119&lt;&gt;"",VLOOKUP($E119,รายละเอียดการคิด!$H$15:$K$63,4,0)*$H119,0)+IF($E119&lt;&gt;"",VLOOKUP($E119,รายละเอียดการคิด!$H$15:$K$63,4,0)*$I119,0))</f>
        <v>0</v>
      </c>
      <c r="M119" s="330"/>
      <c r="N119" s="330"/>
    </row>
    <row r="120" spans="4:52" x14ac:dyDescent="0.25">
      <c r="D120" s="50" t="str">
        <f t="shared" si="8"/>
        <v/>
      </c>
      <c r="E120" s="126"/>
      <c r="F120" s="87"/>
      <c r="G120" s="87"/>
      <c r="H120" s="292"/>
      <c r="I120" s="158"/>
      <c r="J120" s="77">
        <f>IF($D120="Salesman",IF($E120&lt;&gt;"",VLOOKUP($E120,รายละเอียดการคิด!$B$15:$AW$63,28,0)*$H120,0)+IF($E120&lt;&gt;"",VLOOKUP($E120,รายละเอียดการคิด!$B$15:$AW$63,29,0)*$I120,0),IF($E120&lt;&gt;"",VLOOKUP($E120,รายละเอียดการคิด!$H$15:$K$63,2,0)*$H120,0)+IF($E120&lt;&gt;"",VLOOKUP($E120,รายละเอียดการคิด!$H$15:$K$63,2,0)*$I120,0))</f>
        <v>0</v>
      </c>
      <c r="K120" s="77">
        <f>IF($D120="Salesman",IF($E120&lt;&gt;"",VLOOKUP($E120,รายละเอียดการคิด!$B$15:$AW$63,37,0)*$H120,0)+IF($E120&lt;&gt;"",VLOOKUP($E120,รายละเอียดการคิด!$B$15:$AW$63,38,0)*$I120,0),IF($E120&lt;&gt;"",VLOOKUP($E120,รายละเอียดการคิด!$H$15:$K$63,3,0)*$H120,0)+IF($E120&lt;&gt;"",VLOOKUP($E120,รายละเอียดการคิด!$H$15:$K$63,3,0)*$I120,0))</f>
        <v>0</v>
      </c>
      <c r="L120" s="330">
        <f>IF($D120="Salesman",IF($E120&lt;&gt;"",VLOOKUP($E120,รายละเอียดการคิด!$B$15:$AW$63,46,0)*$H120,0)+IF($E120&lt;&gt;"",VLOOKUP($E120,รายละเอียดการคิด!$B$15:$AW$63,47,0)*$I120,0),IF($E120&lt;&gt;"",VLOOKUP($E120,รายละเอียดการคิด!$H$15:$K$63,4,0)*$H120,0)+IF($E120&lt;&gt;"",VLOOKUP($E120,รายละเอียดการคิด!$H$15:$K$63,4,0)*$I120,0))</f>
        <v>0</v>
      </c>
      <c r="M120" s="330"/>
      <c r="N120" s="330"/>
    </row>
    <row r="121" spans="4:52" x14ac:dyDescent="0.25">
      <c r="D121" s="50" t="str">
        <f t="shared" si="8"/>
        <v/>
      </c>
      <c r="E121" s="126"/>
      <c r="F121" s="87"/>
      <c r="G121" s="87"/>
      <c r="H121" s="292"/>
      <c r="I121" s="158"/>
      <c r="J121" s="77">
        <f>IF($D121="Salesman",IF($E121&lt;&gt;"",VLOOKUP($E121,รายละเอียดการคิด!$B$15:$AW$63,28,0)*$H121,0)+IF($E121&lt;&gt;"",VLOOKUP($E121,รายละเอียดการคิด!$B$15:$AW$63,29,0)*$I121,0),IF($E121&lt;&gt;"",VLOOKUP($E121,รายละเอียดการคิด!$H$15:$K$63,2,0)*$H121,0)+IF($E121&lt;&gt;"",VLOOKUP($E121,รายละเอียดการคิด!$H$15:$K$63,2,0)*$I121,0))</f>
        <v>0</v>
      </c>
      <c r="K121" s="77">
        <f>IF($D121="Salesman",IF($E121&lt;&gt;"",VLOOKUP($E121,รายละเอียดการคิด!$B$15:$AW$63,37,0)*$H121,0)+IF($E121&lt;&gt;"",VLOOKUP($E121,รายละเอียดการคิด!$B$15:$AW$63,38,0)*$I121,0),IF($E121&lt;&gt;"",VLOOKUP($E121,รายละเอียดการคิด!$H$15:$K$63,3,0)*$H121,0)+IF($E121&lt;&gt;"",VLOOKUP($E121,รายละเอียดการคิด!$H$15:$K$63,3,0)*$I121,0))</f>
        <v>0</v>
      </c>
      <c r="L121" s="330">
        <f>IF($D121="Salesman",IF($E121&lt;&gt;"",VLOOKUP($E121,รายละเอียดการคิด!$B$15:$AW$63,46,0)*$H121,0)+IF($E121&lt;&gt;"",VLOOKUP($E121,รายละเอียดการคิด!$B$15:$AW$63,47,0)*$I121,0),IF($E121&lt;&gt;"",VLOOKUP($E121,รายละเอียดการคิด!$H$15:$K$63,4,0)*$H121,0)+IF($E121&lt;&gt;"",VLOOKUP($E121,รายละเอียดการคิด!$H$15:$K$63,4,0)*$I121,0))</f>
        <v>0</v>
      </c>
      <c r="M121" s="330"/>
      <c r="N121" s="330"/>
    </row>
    <row r="122" spans="4:52" x14ac:dyDescent="0.25">
      <c r="D122" s="50" t="str">
        <f t="shared" si="8"/>
        <v/>
      </c>
      <c r="E122" s="126"/>
      <c r="F122" s="87"/>
      <c r="G122" s="87"/>
      <c r="H122" s="292"/>
      <c r="I122" s="158"/>
      <c r="J122" s="77">
        <f>IF($D122="Salesman",IF($E122&lt;&gt;"",VLOOKUP($E122,รายละเอียดการคิด!$B$15:$AW$63,28,0)*$H122,0)+IF($E122&lt;&gt;"",VLOOKUP($E122,รายละเอียดการคิด!$B$15:$AW$63,29,0)*$I122,0),IF($E122&lt;&gt;"",VLOOKUP($E122,รายละเอียดการคิด!$H$15:$K$63,2,0)*$H122,0)+IF($E122&lt;&gt;"",VLOOKUP($E122,รายละเอียดการคิด!$H$15:$K$63,2,0)*$I122,0))</f>
        <v>0</v>
      </c>
      <c r="K122" s="77">
        <f>IF($D122="Salesman",IF($E122&lt;&gt;"",VLOOKUP($E122,รายละเอียดการคิด!$B$15:$AW$63,37,0)*$H122,0)+IF($E122&lt;&gt;"",VLOOKUP($E122,รายละเอียดการคิด!$B$15:$AW$63,38,0)*$I122,0),IF($E122&lt;&gt;"",VLOOKUP($E122,รายละเอียดการคิด!$H$15:$K$63,3,0)*$H122,0)+IF($E122&lt;&gt;"",VLOOKUP($E122,รายละเอียดการคิด!$H$15:$K$63,3,0)*$I122,0))</f>
        <v>0</v>
      </c>
      <c r="L122" s="330">
        <f>IF($D122="Salesman",IF($E122&lt;&gt;"",VLOOKUP($E122,รายละเอียดการคิด!$B$15:$AW$63,46,0)*$H122,0)+IF($E122&lt;&gt;"",VLOOKUP($E122,รายละเอียดการคิด!$B$15:$AW$63,47,0)*$I122,0),IF($E122&lt;&gt;"",VLOOKUP($E122,รายละเอียดการคิด!$H$15:$K$63,4,0)*$H122,0)+IF($E122&lt;&gt;"",VLOOKUP($E122,รายละเอียดการคิด!$H$15:$K$63,4,0)*$I122,0))</f>
        <v>0</v>
      </c>
      <c r="M122" s="330"/>
      <c r="N122" s="330"/>
    </row>
    <row r="123" spans="4:52" x14ac:dyDescent="0.25">
      <c r="D123" s="50" t="str">
        <f t="shared" si="8"/>
        <v/>
      </c>
      <c r="E123" s="126"/>
      <c r="F123" s="87"/>
      <c r="G123" s="87"/>
      <c r="H123" s="292"/>
      <c r="I123" s="158"/>
      <c r="J123" s="77">
        <f>IF($D123="Salesman",IF($E123&lt;&gt;"",VLOOKUP($E123,รายละเอียดการคิด!$B$15:$AW$63,28,0)*$H123,0)+IF($E123&lt;&gt;"",VLOOKUP($E123,รายละเอียดการคิด!$B$15:$AW$63,29,0)*$I123,0),IF($E123&lt;&gt;"",VLOOKUP($E123,รายละเอียดการคิด!$H$15:$K$63,2,0)*$H123,0)+IF($E123&lt;&gt;"",VLOOKUP($E123,รายละเอียดการคิด!$H$15:$K$63,2,0)*$I123,0))</f>
        <v>0</v>
      </c>
      <c r="K123" s="77">
        <f>IF($D123="Salesman",IF($E123&lt;&gt;"",VLOOKUP($E123,รายละเอียดการคิด!$B$15:$AW$63,37,0)*$H123,0)+IF($E123&lt;&gt;"",VLOOKUP($E123,รายละเอียดการคิด!$B$15:$AW$63,38,0)*$I123,0),IF($E123&lt;&gt;"",VLOOKUP($E123,รายละเอียดการคิด!$H$15:$K$63,3,0)*$H123,0)+IF($E123&lt;&gt;"",VLOOKUP($E123,รายละเอียดการคิด!$H$15:$K$63,3,0)*$I123,0))</f>
        <v>0</v>
      </c>
      <c r="L123" s="330">
        <f>IF($D123="Salesman",IF($E123&lt;&gt;"",VLOOKUP($E123,รายละเอียดการคิด!$B$15:$AW$63,46,0)*$H123,0)+IF($E123&lt;&gt;"",VLOOKUP($E123,รายละเอียดการคิด!$B$15:$AW$63,47,0)*$I123,0),IF($E123&lt;&gt;"",VLOOKUP($E123,รายละเอียดการคิด!$H$15:$K$63,4,0)*$H123,0)+IF($E123&lt;&gt;"",VLOOKUP($E123,รายละเอียดการคิด!$H$15:$K$63,4,0)*$I123,0))</f>
        <v>0</v>
      </c>
      <c r="M123" s="330"/>
      <c r="N123" s="330"/>
    </row>
    <row r="124" spans="4:52" x14ac:dyDescent="0.25">
      <c r="D124" s="50" t="str">
        <f t="shared" si="8"/>
        <v/>
      </c>
      <c r="E124" s="126"/>
      <c r="F124" s="87"/>
      <c r="G124" s="87"/>
      <c r="H124" s="292"/>
      <c r="I124" s="158"/>
      <c r="J124" s="77">
        <f>IF($D124="Salesman",IF($E124&lt;&gt;"",VLOOKUP($E124,รายละเอียดการคิด!$B$15:$AW$63,28,0)*$H124,0)+IF($E124&lt;&gt;"",VLOOKUP($E124,รายละเอียดการคิด!$B$15:$AW$63,29,0)*$I124,0),IF($E124&lt;&gt;"",VLOOKUP($E124,รายละเอียดการคิด!$H$15:$K$63,2,0)*$H124,0)+IF($E124&lt;&gt;"",VLOOKUP($E124,รายละเอียดการคิด!$H$15:$K$63,2,0)*$I124,0))</f>
        <v>0</v>
      </c>
      <c r="K124" s="77">
        <f>IF($D124="Salesman",IF($E124&lt;&gt;"",VLOOKUP($E124,รายละเอียดการคิด!$B$15:$AW$63,37,0)*$H124,0)+IF($E124&lt;&gt;"",VLOOKUP($E124,รายละเอียดการคิด!$B$15:$AW$63,38,0)*$I124,0),IF($E124&lt;&gt;"",VLOOKUP($E124,รายละเอียดการคิด!$H$15:$K$63,3,0)*$H124,0)+IF($E124&lt;&gt;"",VLOOKUP($E124,รายละเอียดการคิด!$H$15:$K$63,3,0)*$I124,0))</f>
        <v>0</v>
      </c>
      <c r="L124" s="330">
        <f>IF($D124="Salesman",IF($E124&lt;&gt;"",VLOOKUP($E124,รายละเอียดการคิด!$B$15:$AW$63,46,0)*$H124,0)+IF($E124&lt;&gt;"",VLOOKUP($E124,รายละเอียดการคิด!$B$15:$AW$63,47,0)*$I124,0),IF($E124&lt;&gt;"",VLOOKUP($E124,รายละเอียดการคิด!$H$15:$K$63,4,0)*$H124,0)+IF($E124&lt;&gt;"",VLOOKUP($E124,รายละเอียดการคิด!$H$15:$K$63,4,0)*$I124,0))</f>
        <v>0</v>
      </c>
      <c r="M124" s="330"/>
      <c r="N124" s="330"/>
    </row>
    <row r="125" spans="4:52" x14ac:dyDescent="0.25">
      <c r="D125" s="50" t="str">
        <f t="shared" si="8"/>
        <v/>
      </c>
      <c r="E125" s="126"/>
      <c r="F125" s="87"/>
      <c r="G125" s="87"/>
      <c r="H125" s="292"/>
      <c r="I125" s="158"/>
      <c r="J125" s="77">
        <f>IF($D125="Salesman",IF($E125&lt;&gt;"",VLOOKUP($E125,รายละเอียดการคิด!$B$15:$AW$63,28,0)*$H125,0)+IF($E125&lt;&gt;"",VLOOKUP($E125,รายละเอียดการคิด!$B$15:$AW$63,29,0)*$I125,0),IF($E125&lt;&gt;"",VLOOKUP($E125,รายละเอียดการคิด!$H$15:$K$63,2,0)*$H125,0)+IF($E125&lt;&gt;"",VLOOKUP($E125,รายละเอียดการคิด!$H$15:$K$63,2,0)*$I125,0))</f>
        <v>0</v>
      </c>
      <c r="K125" s="77">
        <f>IF($D125="Salesman",IF($E125&lt;&gt;"",VLOOKUP($E125,รายละเอียดการคิด!$B$15:$AW$63,37,0)*$H125,0)+IF($E125&lt;&gt;"",VLOOKUP($E125,รายละเอียดการคิด!$B$15:$AW$63,38,0)*$I125,0),IF($E125&lt;&gt;"",VLOOKUP($E125,รายละเอียดการคิด!$H$15:$K$63,3,0)*$H125,0)+IF($E125&lt;&gt;"",VLOOKUP($E125,รายละเอียดการคิด!$H$15:$K$63,3,0)*$I125,0))</f>
        <v>0</v>
      </c>
      <c r="L125" s="330">
        <f>IF($D125="Salesman",IF($E125&lt;&gt;"",VLOOKUP($E125,รายละเอียดการคิด!$B$15:$AW$63,46,0)*$H125,0)+IF($E125&lt;&gt;"",VLOOKUP($E125,รายละเอียดการคิด!$B$15:$AW$63,47,0)*$I125,0),IF($E125&lt;&gt;"",VLOOKUP($E125,รายละเอียดการคิด!$H$15:$K$63,4,0)*$H125,0)+IF($E125&lt;&gt;"",VLOOKUP($E125,รายละเอียดการคิด!$H$15:$K$63,4,0)*$I125,0))</f>
        <v>0</v>
      </c>
      <c r="M125" s="330"/>
      <c r="N125" s="330"/>
    </row>
    <row r="126" spans="4:52" x14ac:dyDescent="0.25">
      <c r="D126" s="50" t="str">
        <f t="shared" si="8"/>
        <v/>
      </c>
      <c r="E126" s="126"/>
      <c r="F126" s="87"/>
      <c r="G126" s="87"/>
      <c r="H126" s="292"/>
      <c r="I126" s="158"/>
      <c r="J126" s="77">
        <f>IF($D126="Salesman",IF($E126&lt;&gt;"",VLOOKUP($E126,รายละเอียดการคิด!$B$15:$AW$63,28,0)*$H126,0)+IF($E126&lt;&gt;"",VLOOKUP($E126,รายละเอียดการคิด!$B$15:$AW$63,29,0)*$I126,0),IF($E126&lt;&gt;"",VLOOKUP($E126,รายละเอียดการคิด!$H$15:$K$63,2,0)*$H126,0)+IF($E126&lt;&gt;"",VLOOKUP($E126,รายละเอียดการคิด!$H$15:$K$63,2,0)*$I126,0))</f>
        <v>0</v>
      </c>
      <c r="K126" s="77">
        <f>IF($D126="Salesman",IF($E126&lt;&gt;"",VLOOKUP($E126,รายละเอียดการคิด!$B$15:$AW$63,37,0)*$H126,0)+IF($E126&lt;&gt;"",VLOOKUP($E126,รายละเอียดการคิด!$B$15:$AW$63,38,0)*$I126,0),IF($E126&lt;&gt;"",VLOOKUP($E126,รายละเอียดการคิด!$H$15:$K$63,3,0)*$H126,0)+IF($E126&lt;&gt;"",VLOOKUP($E126,รายละเอียดการคิด!$H$15:$K$63,3,0)*$I126,0))</f>
        <v>0</v>
      </c>
      <c r="L126" s="330">
        <f>IF($D126="Salesman",IF($E126&lt;&gt;"",VLOOKUP($E126,รายละเอียดการคิด!$B$15:$AW$63,46,0)*$H126,0)+IF($E126&lt;&gt;"",VLOOKUP($E126,รายละเอียดการคิด!$B$15:$AW$63,47,0)*$I126,0),IF($E126&lt;&gt;"",VLOOKUP($E126,รายละเอียดการคิด!$H$15:$K$63,4,0)*$H126,0)+IF($E126&lt;&gt;"",VLOOKUP($E126,รายละเอียดการคิด!$H$15:$K$63,4,0)*$I126,0))</f>
        <v>0</v>
      </c>
      <c r="M126" s="330"/>
      <c r="N126" s="330"/>
    </row>
    <row r="127" spans="4:52" x14ac:dyDescent="0.25">
      <c r="D127" s="50" t="str">
        <f t="shared" si="8"/>
        <v/>
      </c>
      <c r="E127" s="126"/>
      <c r="F127" s="87"/>
      <c r="G127" s="87"/>
      <c r="H127" s="292"/>
      <c r="I127" s="158"/>
      <c r="J127" s="77">
        <f>IF($D127="Salesman",IF($E127&lt;&gt;"",VLOOKUP($E127,รายละเอียดการคิด!$B$15:$AW$63,28,0)*$H127,0)+IF($E127&lt;&gt;"",VLOOKUP($E127,รายละเอียดการคิด!$B$15:$AW$63,29,0)*$I127,0),IF($E127&lt;&gt;"",VLOOKUP($E127,รายละเอียดการคิด!$H$15:$K$63,2,0)*$H127,0)+IF($E127&lt;&gt;"",VLOOKUP($E127,รายละเอียดการคิด!$H$15:$K$63,2,0)*$I127,0))</f>
        <v>0</v>
      </c>
      <c r="K127" s="77">
        <f>IF($D127="Salesman",IF($E127&lt;&gt;"",VLOOKUP($E127,รายละเอียดการคิด!$B$15:$AW$63,37,0)*$H127,0)+IF($E127&lt;&gt;"",VLOOKUP($E127,รายละเอียดการคิด!$B$15:$AW$63,38,0)*$I127,0),IF($E127&lt;&gt;"",VLOOKUP($E127,รายละเอียดการคิด!$H$15:$K$63,3,0)*$H127,0)+IF($E127&lt;&gt;"",VLOOKUP($E127,รายละเอียดการคิด!$H$15:$K$63,3,0)*$I127,0))</f>
        <v>0</v>
      </c>
      <c r="L127" s="330">
        <f>IF($D127="Salesman",IF($E127&lt;&gt;"",VLOOKUP($E127,รายละเอียดการคิด!$B$15:$AW$63,46,0)*$H127,0)+IF($E127&lt;&gt;"",VLOOKUP($E127,รายละเอียดการคิด!$B$15:$AW$63,47,0)*$I127,0),IF($E127&lt;&gt;"",VLOOKUP($E127,รายละเอียดการคิด!$H$15:$K$63,4,0)*$H127,0)+IF($E127&lt;&gt;"",VLOOKUP($E127,รายละเอียดการคิด!$H$15:$K$63,4,0)*$I127,0))</f>
        <v>0</v>
      </c>
      <c r="M127" s="330"/>
      <c r="N127" s="330"/>
    </row>
    <row r="128" spans="4:52" x14ac:dyDescent="0.25">
      <c r="D128" s="50" t="str">
        <f t="shared" si="8"/>
        <v/>
      </c>
      <c r="E128" s="126"/>
      <c r="F128" s="87"/>
      <c r="G128" s="87"/>
      <c r="H128" s="292"/>
      <c r="I128" s="158"/>
      <c r="J128" s="77">
        <f>IF($D128="Salesman",IF($E128&lt;&gt;"",VLOOKUP($E128,รายละเอียดการคิด!$B$15:$AW$63,28,0)*$H128,0)+IF($E128&lt;&gt;"",VLOOKUP($E128,รายละเอียดการคิด!$B$15:$AW$63,29,0)*$I128,0),IF($E128&lt;&gt;"",VLOOKUP($E128,รายละเอียดการคิด!$H$15:$K$63,2,0)*$H128,0)+IF($E128&lt;&gt;"",VLOOKUP($E128,รายละเอียดการคิด!$H$15:$K$63,2,0)*$I128,0))</f>
        <v>0</v>
      </c>
      <c r="K128" s="77">
        <f>IF($D128="Salesman",IF($E128&lt;&gt;"",VLOOKUP($E128,รายละเอียดการคิด!$B$15:$AW$63,37,0)*$H128,0)+IF($E128&lt;&gt;"",VLOOKUP($E128,รายละเอียดการคิด!$B$15:$AW$63,38,0)*$I128,0),IF($E128&lt;&gt;"",VLOOKUP($E128,รายละเอียดการคิด!$H$15:$K$63,3,0)*$H128,0)+IF($E128&lt;&gt;"",VLOOKUP($E128,รายละเอียดการคิด!$H$15:$K$63,3,0)*$I128,0))</f>
        <v>0</v>
      </c>
      <c r="L128" s="330">
        <f>IF($D128="Salesman",IF($E128&lt;&gt;"",VLOOKUP($E128,รายละเอียดการคิด!$B$15:$AW$63,46,0)*$H128,0)+IF($E128&lt;&gt;"",VLOOKUP($E128,รายละเอียดการคิด!$B$15:$AW$63,47,0)*$I128,0),IF($E128&lt;&gt;"",VLOOKUP($E128,รายละเอียดการคิด!$H$15:$K$63,4,0)*$H128,0)+IF($E128&lt;&gt;"",VLOOKUP($E128,รายละเอียดการคิด!$H$15:$K$63,4,0)*$I128,0))</f>
        <v>0</v>
      </c>
      <c r="M128" s="330"/>
      <c r="N128" s="330"/>
    </row>
    <row r="129" spans="4:14" x14ac:dyDescent="0.25">
      <c r="D129" s="50" t="str">
        <f t="shared" si="8"/>
        <v/>
      </c>
      <c r="E129" s="126"/>
      <c r="F129" s="87"/>
      <c r="G129" s="87"/>
      <c r="H129" s="292"/>
      <c r="I129" s="158"/>
      <c r="J129" s="77">
        <f>IF($D129="Salesman",IF($E129&lt;&gt;"",VLOOKUP($E129,รายละเอียดการคิด!$B$15:$AW$63,28,0)*$H129,0)+IF($E129&lt;&gt;"",VLOOKUP($E129,รายละเอียดการคิด!$B$15:$AW$63,29,0)*$I129,0),IF($E129&lt;&gt;"",VLOOKUP($E129,รายละเอียดการคิด!$H$15:$K$63,2,0)*$H129,0)+IF($E129&lt;&gt;"",VLOOKUP($E129,รายละเอียดการคิด!$H$15:$K$63,2,0)*$I129,0))</f>
        <v>0</v>
      </c>
      <c r="K129" s="77">
        <f>IF($D129="Salesman",IF($E129&lt;&gt;"",VLOOKUP($E129,รายละเอียดการคิด!$B$15:$AW$63,37,0)*$H129,0)+IF($E129&lt;&gt;"",VLOOKUP($E129,รายละเอียดการคิด!$B$15:$AW$63,38,0)*$I129,0),IF($E129&lt;&gt;"",VLOOKUP($E129,รายละเอียดการคิด!$H$15:$K$63,3,0)*$H129,0)+IF($E129&lt;&gt;"",VLOOKUP($E129,รายละเอียดการคิด!$H$15:$K$63,3,0)*$I129,0))</f>
        <v>0</v>
      </c>
      <c r="L129" s="330">
        <f>IF($D129="Salesman",IF($E129&lt;&gt;"",VLOOKUP($E129,รายละเอียดการคิด!$B$15:$AW$63,46,0)*$H129,0)+IF($E129&lt;&gt;"",VLOOKUP($E129,รายละเอียดการคิด!$B$15:$AW$63,47,0)*$I129,0),IF($E129&lt;&gt;"",VLOOKUP($E129,รายละเอียดการคิด!$H$15:$K$63,4,0)*$H129,0)+IF($E129&lt;&gt;"",VLOOKUP($E129,รายละเอียดการคิด!$H$15:$K$63,4,0)*$I129,0))</f>
        <v>0</v>
      </c>
      <c r="M129" s="330"/>
      <c r="N129" s="330"/>
    </row>
    <row r="130" spans="4:14" x14ac:dyDescent="0.25">
      <c r="D130" s="50" t="str">
        <f t="shared" si="8"/>
        <v/>
      </c>
      <c r="E130" s="126"/>
      <c r="F130" s="87"/>
      <c r="G130" s="87"/>
      <c r="H130" s="292"/>
      <c r="I130" s="158"/>
      <c r="J130" s="77">
        <f>IF($D130="Salesman",IF($E130&lt;&gt;"",VLOOKUP($E130,รายละเอียดการคิด!$B$15:$AW$63,28,0)*$H130,0)+IF($E130&lt;&gt;"",VLOOKUP($E130,รายละเอียดการคิด!$B$15:$AW$63,29,0)*$I130,0),IF($E130&lt;&gt;"",VLOOKUP($E130,รายละเอียดการคิด!$H$15:$K$63,2,0)*$H130,0)+IF($E130&lt;&gt;"",VLOOKUP($E130,รายละเอียดการคิด!$H$15:$K$63,2,0)*$I130,0))</f>
        <v>0</v>
      </c>
      <c r="K130" s="77">
        <f>IF($D130="Salesman",IF($E130&lt;&gt;"",VLOOKUP($E130,รายละเอียดการคิด!$B$15:$AW$63,37,0)*$H130,0)+IF($E130&lt;&gt;"",VLOOKUP($E130,รายละเอียดการคิด!$B$15:$AW$63,38,0)*$I130,0),IF($E130&lt;&gt;"",VLOOKUP($E130,รายละเอียดการคิด!$H$15:$K$63,3,0)*$H130,0)+IF($E130&lt;&gt;"",VLOOKUP($E130,รายละเอียดการคิด!$H$15:$K$63,3,0)*$I130,0))</f>
        <v>0</v>
      </c>
      <c r="L130" s="330">
        <f>IF($D130="Salesman",IF($E130&lt;&gt;"",VLOOKUP($E130,รายละเอียดการคิด!$B$15:$AW$63,46,0)*$H130,0)+IF($E130&lt;&gt;"",VLOOKUP($E130,รายละเอียดการคิด!$B$15:$AW$63,47,0)*$I130,0),IF($E130&lt;&gt;"",VLOOKUP($E130,รายละเอียดการคิด!$H$15:$K$63,4,0)*$H130,0)+IF($E130&lt;&gt;"",VLOOKUP($E130,รายละเอียดการคิด!$H$15:$K$63,4,0)*$I130,0))</f>
        <v>0</v>
      </c>
      <c r="M130" s="330"/>
      <c r="N130" s="330"/>
    </row>
    <row r="131" spans="4:14" x14ac:dyDescent="0.25">
      <c r="D131" s="50" t="str">
        <f t="shared" si="8"/>
        <v/>
      </c>
      <c r="E131" s="126"/>
      <c r="F131" s="87"/>
      <c r="G131" s="87"/>
      <c r="H131" s="292"/>
      <c r="I131" s="158"/>
      <c r="J131" s="77">
        <f>IF($D131="Salesman",IF($E131&lt;&gt;"",VLOOKUP($E131,รายละเอียดการคิด!$B$15:$AW$63,28,0)*$H131,0)+IF($E131&lt;&gt;"",VLOOKUP($E131,รายละเอียดการคิด!$B$15:$AW$63,29,0)*$I131,0),IF($E131&lt;&gt;"",VLOOKUP($E131,รายละเอียดการคิด!$H$15:$K$63,2,0)*$H131,0)+IF($E131&lt;&gt;"",VLOOKUP($E131,รายละเอียดการคิด!$H$15:$K$63,2,0)*$I131,0))</f>
        <v>0</v>
      </c>
      <c r="K131" s="77">
        <f>IF($D131="Salesman",IF($E131&lt;&gt;"",VLOOKUP($E131,รายละเอียดการคิด!$B$15:$AW$63,37,0)*$H131,0)+IF($E131&lt;&gt;"",VLOOKUP($E131,รายละเอียดการคิด!$B$15:$AW$63,38,0)*$I131,0),IF($E131&lt;&gt;"",VLOOKUP($E131,รายละเอียดการคิด!$H$15:$K$63,3,0)*$H131,0)+IF($E131&lt;&gt;"",VLOOKUP($E131,รายละเอียดการคิด!$H$15:$K$63,3,0)*$I131,0))</f>
        <v>0</v>
      </c>
      <c r="L131" s="330">
        <f>IF($D131="Salesman",IF($E131&lt;&gt;"",VLOOKUP($E131,รายละเอียดการคิด!$B$15:$AW$63,46,0)*$H131,0)+IF($E131&lt;&gt;"",VLOOKUP($E131,รายละเอียดการคิด!$B$15:$AW$63,47,0)*$I131,0),IF($E131&lt;&gt;"",VLOOKUP($E131,รายละเอียดการคิด!$H$15:$K$63,4,0)*$H131,0)+IF($E131&lt;&gt;"",VLOOKUP($E131,รายละเอียดการคิด!$H$15:$K$63,4,0)*$I131,0))</f>
        <v>0</v>
      </c>
      <c r="M131" s="330"/>
      <c r="N131" s="330"/>
    </row>
    <row r="132" spans="4:14" x14ac:dyDescent="0.25">
      <c r="D132" s="50" t="str">
        <f t="shared" ref="D132:D157" si="9">IF(E132="","",VLOOKUP(E132,B$15:E$63,4,0))</f>
        <v/>
      </c>
      <c r="E132" s="126"/>
      <c r="F132" s="87"/>
      <c r="G132" s="87"/>
      <c r="H132" s="292"/>
      <c r="I132" s="158"/>
      <c r="J132" s="77">
        <f>IF($D132="Salesman",IF($E132&lt;&gt;"",VLOOKUP($E132,รายละเอียดการคิด!$B$15:$AW$63,28,0)*$H132,0)+IF($E132&lt;&gt;"",VLOOKUP($E132,รายละเอียดการคิด!$B$15:$AW$63,29,0)*$I132,0),IF($E132&lt;&gt;"",VLOOKUP($E132,รายละเอียดการคิด!$H$15:$K$63,2,0)*$H132,0)+IF($E132&lt;&gt;"",VLOOKUP($E132,รายละเอียดการคิด!$H$15:$K$63,2,0)*$I132,0))</f>
        <v>0</v>
      </c>
      <c r="K132" s="77">
        <f>IF($D132="Salesman",IF($E132&lt;&gt;"",VLOOKUP($E132,รายละเอียดการคิด!$B$15:$AW$63,37,0)*$H132,0)+IF($E132&lt;&gt;"",VLOOKUP($E132,รายละเอียดการคิด!$B$15:$AW$63,38,0)*$I132,0),IF($E132&lt;&gt;"",VLOOKUP($E132,รายละเอียดการคิด!$H$15:$K$63,3,0)*$H132,0)+IF($E132&lt;&gt;"",VLOOKUP($E132,รายละเอียดการคิด!$H$15:$K$63,3,0)*$I132,0))</f>
        <v>0</v>
      </c>
      <c r="L132" s="330">
        <f>IF($D132="Salesman",IF($E132&lt;&gt;"",VLOOKUP($E132,รายละเอียดการคิด!$B$15:$AW$63,46,0)*$H132,0)+IF($E132&lt;&gt;"",VLOOKUP($E132,รายละเอียดการคิด!$B$15:$AW$63,47,0)*$I132,0),IF($E132&lt;&gt;"",VLOOKUP($E132,รายละเอียดการคิด!$H$15:$K$63,4,0)*$H132,0)+IF($E132&lt;&gt;"",VLOOKUP($E132,รายละเอียดการคิด!$H$15:$K$63,4,0)*$I132,0))</f>
        <v>0</v>
      </c>
      <c r="M132" s="330"/>
      <c r="N132" s="330"/>
    </row>
    <row r="133" spans="4:14" x14ac:dyDescent="0.25">
      <c r="D133" s="50" t="str">
        <f t="shared" si="9"/>
        <v/>
      </c>
      <c r="E133" s="126"/>
      <c r="F133" s="87"/>
      <c r="G133" s="87"/>
      <c r="H133" s="292"/>
      <c r="I133" s="158"/>
      <c r="J133" s="77">
        <f>IF($D133="Salesman",IF($E133&lt;&gt;"",VLOOKUP($E133,รายละเอียดการคิด!$B$15:$AW$63,28,0)*$H133,0)+IF($E133&lt;&gt;"",VLOOKUP($E133,รายละเอียดการคิด!$B$15:$AW$63,29,0)*$I133,0),IF($E133&lt;&gt;"",VLOOKUP($E133,รายละเอียดการคิด!$H$15:$K$63,2,0)*$H133,0)+IF($E133&lt;&gt;"",VLOOKUP($E133,รายละเอียดการคิด!$H$15:$K$63,2,0)*$I133,0))</f>
        <v>0</v>
      </c>
      <c r="K133" s="77">
        <f>IF($D133="Salesman",IF($E133&lt;&gt;"",VLOOKUP($E133,รายละเอียดการคิด!$B$15:$AW$63,37,0)*$H133,0)+IF($E133&lt;&gt;"",VLOOKUP($E133,รายละเอียดการคิด!$B$15:$AW$63,38,0)*$I133,0),IF($E133&lt;&gt;"",VLOOKUP($E133,รายละเอียดการคิด!$H$15:$K$63,3,0)*$H133,0)+IF($E133&lt;&gt;"",VLOOKUP($E133,รายละเอียดการคิด!$H$15:$K$63,3,0)*$I133,0))</f>
        <v>0</v>
      </c>
      <c r="L133" s="330">
        <f>IF($D133="Salesman",IF($E133&lt;&gt;"",VLOOKUP($E133,รายละเอียดการคิด!$B$15:$AW$63,46,0)*$H133,0)+IF($E133&lt;&gt;"",VLOOKUP($E133,รายละเอียดการคิด!$B$15:$AW$63,47,0)*$I133,0),IF($E133&lt;&gt;"",VLOOKUP($E133,รายละเอียดการคิด!$H$15:$K$63,4,0)*$H133,0)+IF($E133&lt;&gt;"",VLOOKUP($E133,รายละเอียดการคิด!$H$15:$K$63,4,0)*$I133,0))</f>
        <v>0</v>
      </c>
      <c r="M133" s="330"/>
      <c r="N133" s="330"/>
    </row>
    <row r="134" spans="4:14" x14ac:dyDescent="0.25">
      <c r="D134" s="50" t="str">
        <f t="shared" si="9"/>
        <v/>
      </c>
      <c r="E134" s="126"/>
      <c r="F134" s="87"/>
      <c r="G134" s="87"/>
      <c r="H134" s="292"/>
      <c r="I134" s="158"/>
      <c r="J134" s="77">
        <f>IF($D134="Salesman",IF($E134&lt;&gt;"",VLOOKUP($E134,รายละเอียดการคิด!$B$15:$AW$63,28,0)*$H134,0)+IF($E134&lt;&gt;"",VLOOKUP($E134,รายละเอียดการคิด!$B$15:$AW$63,29,0)*$I134,0),IF($E134&lt;&gt;"",VLOOKUP($E134,รายละเอียดการคิด!$H$15:$K$63,2,0)*$H134,0)+IF($E134&lt;&gt;"",VLOOKUP($E134,รายละเอียดการคิด!$H$15:$K$63,2,0)*$I134,0))</f>
        <v>0</v>
      </c>
      <c r="K134" s="77">
        <f>IF($D134="Salesman",IF($E134&lt;&gt;"",VLOOKUP($E134,รายละเอียดการคิด!$B$15:$AW$63,37,0)*$H134,0)+IF($E134&lt;&gt;"",VLOOKUP($E134,รายละเอียดการคิด!$B$15:$AW$63,38,0)*$I134,0),IF($E134&lt;&gt;"",VLOOKUP($E134,รายละเอียดการคิด!$H$15:$K$63,3,0)*$H134,0)+IF($E134&lt;&gt;"",VLOOKUP($E134,รายละเอียดการคิด!$H$15:$K$63,3,0)*$I134,0))</f>
        <v>0</v>
      </c>
      <c r="L134" s="330">
        <f>IF($D134="Salesman",IF($E134&lt;&gt;"",VLOOKUP($E134,รายละเอียดการคิด!$B$15:$AW$63,46,0)*$H134,0)+IF($E134&lt;&gt;"",VLOOKUP($E134,รายละเอียดการคิด!$B$15:$AW$63,47,0)*$I134,0),IF($E134&lt;&gt;"",VLOOKUP($E134,รายละเอียดการคิด!$H$15:$K$63,4,0)*$H134,0)+IF($E134&lt;&gt;"",VLOOKUP($E134,รายละเอียดการคิด!$H$15:$K$63,4,0)*$I134,0))</f>
        <v>0</v>
      </c>
      <c r="M134" s="330"/>
      <c r="N134" s="330"/>
    </row>
    <row r="135" spans="4:14" x14ac:dyDescent="0.25">
      <c r="D135" s="50" t="str">
        <f t="shared" si="9"/>
        <v/>
      </c>
      <c r="E135" s="126"/>
      <c r="F135" s="87"/>
      <c r="G135" s="87"/>
      <c r="H135" s="292"/>
      <c r="I135" s="158"/>
      <c r="J135" s="77">
        <f>IF($D135="Salesman",IF($E135&lt;&gt;"",VLOOKUP($E135,รายละเอียดการคิด!$B$15:$AW$63,28,0)*$H135,0)+IF($E135&lt;&gt;"",VLOOKUP($E135,รายละเอียดการคิด!$B$15:$AW$63,29,0)*$I135,0),IF($E135&lt;&gt;"",VLOOKUP($E135,รายละเอียดการคิด!$H$15:$K$63,2,0)*$H135,0)+IF($E135&lt;&gt;"",VLOOKUP($E135,รายละเอียดการคิด!$H$15:$K$63,2,0)*$I135,0))</f>
        <v>0</v>
      </c>
      <c r="K135" s="77">
        <f>IF($D135="Salesman",IF($E135&lt;&gt;"",VLOOKUP($E135,รายละเอียดการคิด!$B$15:$AW$63,37,0)*$H135,0)+IF($E135&lt;&gt;"",VLOOKUP($E135,รายละเอียดการคิด!$B$15:$AW$63,38,0)*$I135,0),IF($E135&lt;&gt;"",VLOOKUP($E135,รายละเอียดการคิด!$H$15:$K$63,3,0)*$H135,0)+IF($E135&lt;&gt;"",VLOOKUP($E135,รายละเอียดการคิด!$H$15:$K$63,3,0)*$I135,0))</f>
        <v>0</v>
      </c>
      <c r="L135" s="330">
        <f>IF($D135="Salesman",IF($E135&lt;&gt;"",VLOOKUP($E135,รายละเอียดการคิด!$B$15:$AW$63,46,0)*$H135,0)+IF($E135&lt;&gt;"",VLOOKUP($E135,รายละเอียดการคิด!$B$15:$AW$63,47,0)*$I135,0),IF($E135&lt;&gt;"",VLOOKUP($E135,รายละเอียดการคิด!$H$15:$K$63,4,0)*$H135,0)+IF($E135&lt;&gt;"",VLOOKUP($E135,รายละเอียดการคิด!$H$15:$K$63,4,0)*$I135,0))</f>
        <v>0</v>
      </c>
      <c r="M135" s="330"/>
      <c r="N135" s="330"/>
    </row>
    <row r="136" spans="4:14" x14ac:dyDescent="0.25">
      <c r="D136" s="50" t="str">
        <f t="shared" si="9"/>
        <v/>
      </c>
      <c r="E136" s="126"/>
      <c r="F136" s="87"/>
      <c r="G136" s="87"/>
      <c r="H136" s="292"/>
      <c r="I136" s="158"/>
      <c r="J136" s="77">
        <f>IF($D136="Salesman",IF($E136&lt;&gt;"",VLOOKUP($E136,รายละเอียดการคิด!$B$15:$AW$63,28,0)*$H136,0)+IF($E136&lt;&gt;"",VLOOKUP($E136,รายละเอียดการคิด!$B$15:$AW$63,29,0)*$I136,0),IF($E136&lt;&gt;"",VLOOKUP($E136,รายละเอียดการคิด!$H$15:$K$63,2,0)*$H136,0)+IF($E136&lt;&gt;"",VLOOKUP($E136,รายละเอียดการคิด!$H$15:$K$63,2,0)*$I136,0))</f>
        <v>0</v>
      </c>
      <c r="K136" s="77">
        <f>IF($D136="Salesman",IF($E136&lt;&gt;"",VLOOKUP($E136,รายละเอียดการคิด!$B$15:$AW$63,37,0)*$H136,0)+IF($E136&lt;&gt;"",VLOOKUP($E136,รายละเอียดการคิด!$B$15:$AW$63,38,0)*$I136,0),IF($E136&lt;&gt;"",VLOOKUP($E136,รายละเอียดการคิด!$H$15:$K$63,3,0)*$H136,0)+IF($E136&lt;&gt;"",VLOOKUP($E136,รายละเอียดการคิด!$H$15:$K$63,3,0)*$I136,0))</f>
        <v>0</v>
      </c>
      <c r="L136" s="330">
        <f>IF($D136="Salesman",IF($E136&lt;&gt;"",VLOOKUP($E136,รายละเอียดการคิด!$B$15:$AW$63,46,0)*$H136,0)+IF($E136&lt;&gt;"",VLOOKUP($E136,รายละเอียดการคิด!$B$15:$AW$63,47,0)*$I136,0),IF($E136&lt;&gt;"",VLOOKUP($E136,รายละเอียดการคิด!$H$15:$K$63,4,0)*$H136,0)+IF($E136&lt;&gt;"",VLOOKUP($E136,รายละเอียดการคิด!$H$15:$K$63,4,0)*$I136,0))</f>
        <v>0</v>
      </c>
      <c r="M136" s="330"/>
      <c r="N136" s="330"/>
    </row>
    <row r="137" spans="4:14" x14ac:dyDescent="0.25">
      <c r="D137" s="50" t="str">
        <f t="shared" si="9"/>
        <v/>
      </c>
      <c r="E137" s="126"/>
      <c r="F137" s="87"/>
      <c r="G137" s="87"/>
      <c r="H137" s="292"/>
      <c r="I137" s="158"/>
      <c r="J137" s="77">
        <f>IF($D137="Salesman",IF($E137&lt;&gt;"",VLOOKUP($E137,รายละเอียดการคิด!$B$15:$AW$63,28,0)*$H137,0)+IF($E137&lt;&gt;"",VLOOKUP($E137,รายละเอียดการคิด!$B$15:$AW$63,29,0)*$I137,0),IF($E137&lt;&gt;"",VLOOKUP($E137,รายละเอียดการคิด!$H$15:$K$63,2,0)*$H137,0)+IF($E137&lt;&gt;"",VLOOKUP($E137,รายละเอียดการคิด!$H$15:$K$63,2,0)*$I137,0))</f>
        <v>0</v>
      </c>
      <c r="K137" s="77">
        <f>IF($D137="Salesman",IF($E137&lt;&gt;"",VLOOKUP($E137,รายละเอียดการคิด!$B$15:$AW$63,37,0)*$H137,0)+IF($E137&lt;&gt;"",VLOOKUP($E137,รายละเอียดการคิด!$B$15:$AW$63,38,0)*$I137,0),IF($E137&lt;&gt;"",VLOOKUP($E137,รายละเอียดการคิด!$H$15:$K$63,3,0)*$H137,0)+IF($E137&lt;&gt;"",VLOOKUP($E137,รายละเอียดการคิด!$H$15:$K$63,3,0)*$I137,0))</f>
        <v>0</v>
      </c>
      <c r="L137" s="330">
        <f>IF($D137="Salesman",IF($E137&lt;&gt;"",VLOOKUP($E137,รายละเอียดการคิด!$B$15:$AW$63,46,0)*$H137,0)+IF($E137&lt;&gt;"",VLOOKUP($E137,รายละเอียดการคิด!$B$15:$AW$63,47,0)*$I137,0),IF($E137&lt;&gt;"",VLOOKUP($E137,รายละเอียดการคิด!$H$15:$K$63,4,0)*$H137,0)+IF($E137&lt;&gt;"",VLOOKUP($E137,รายละเอียดการคิด!$H$15:$K$63,4,0)*$I137,0))</f>
        <v>0</v>
      </c>
      <c r="M137" s="330"/>
      <c r="N137" s="330"/>
    </row>
    <row r="138" spans="4:14" x14ac:dyDescent="0.25">
      <c r="D138" s="50" t="str">
        <f t="shared" si="9"/>
        <v/>
      </c>
      <c r="E138" s="126"/>
      <c r="F138" s="87"/>
      <c r="G138" s="87"/>
      <c r="H138" s="292"/>
      <c r="I138" s="158"/>
      <c r="J138" s="77">
        <f>IF($D138="Salesman",IF($E138&lt;&gt;"",VLOOKUP($E138,รายละเอียดการคิด!$B$15:$AW$63,28,0)*$H138,0)+IF($E138&lt;&gt;"",VLOOKUP($E138,รายละเอียดการคิด!$B$15:$AW$63,29,0)*$I138,0),IF($E138&lt;&gt;"",VLOOKUP($E138,รายละเอียดการคิด!$H$15:$K$63,2,0)*$H138,0)+IF($E138&lt;&gt;"",VLOOKUP($E138,รายละเอียดการคิด!$H$15:$K$63,2,0)*$I138,0))</f>
        <v>0</v>
      </c>
      <c r="K138" s="77">
        <f>IF($D138="Salesman",IF($E138&lt;&gt;"",VLOOKUP($E138,รายละเอียดการคิด!$B$15:$AW$63,37,0)*$H138,0)+IF($E138&lt;&gt;"",VLOOKUP($E138,รายละเอียดการคิด!$B$15:$AW$63,38,0)*$I138,0),IF($E138&lt;&gt;"",VLOOKUP($E138,รายละเอียดการคิด!$H$15:$K$63,3,0)*$H138,0)+IF($E138&lt;&gt;"",VLOOKUP($E138,รายละเอียดการคิด!$H$15:$K$63,3,0)*$I138,0))</f>
        <v>0</v>
      </c>
      <c r="L138" s="330">
        <f>IF($D138="Salesman",IF($E138&lt;&gt;"",VLOOKUP($E138,รายละเอียดการคิด!$B$15:$AW$63,46,0)*$H138,0)+IF($E138&lt;&gt;"",VLOOKUP($E138,รายละเอียดการคิด!$B$15:$AW$63,47,0)*$I138,0),IF($E138&lt;&gt;"",VLOOKUP($E138,รายละเอียดการคิด!$H$15:$K$63,4,0)*$H138,0)+IF($E138&lt;&gt;"",VLOOKUP($E138,รายละเอียดการคิด!$H$15:$K$63,4,0)*$I138,0))</f>
        <v>0</v>
      </c>
      <c r="M138" s="330"/>
      <c r="N138" s="330"/>
    </row>
    <row r="139" spans="4:14" x14ac:dyDescent="0.25">
      <c r="D139" s="50" t="str">
        <f t="shared" si="9"/>
        <v/>
      </c>
      <c r="E139" s="126"/>
      <c r="F139" s="87"/>
      <c r="G139" s="87"/>
      <c r="H139" s="292"/>
      <c r="I139" s="158"/>
      <c r="J139" s="77">
        <f>IF($D139="Salesman",IF($E139&lt;&gt;"",VLOOKUP($E139,รายละเอียดการคิด!$B$15:$AW$63,28,0)*$H139,0)+IF($E139&lt;&gt;"",VLOOKUP($E139,รายละเอียดการคิด!$B$15:$AW$63,29,0)*$I139,0),IF($E139&lt;&gt;"",VLOOKUP($E139,รายละเอียดการคิด!$H$15:$K$63,2,0)*$H139,0)+IF($E139&lt;&gt;"",VLOOKUP($E139,รายละเอียดการคิด!$H$15:$K$63,2,0)*$I139,0))</f>
        <v>0</v>
      </c>
      <c r="K139" s="77">
        <f>IF($D139="Salesman",IF($E139&lt;&gt;"",VLOOKUP($E139,รายละเอียดการคิด!$B$15:$AW$63,37,0)*$H139,0)+IF($E139&lt;&gt;"",VLOOKUP($E139,รายละเอียดการคิด!$B$15:$AW$63,38,0)*$I139,0),IF($E139&lt;&gt;"",VLOOKUP($E139,รายละเอียดการคิด!$H$15:$K$63,3,0)*$H139,0)+IF($E139&lt;&gt;"",VLOOKUP($E139,รายละเอียดการคิด!$H$15:$K$63,3,0)*$I139,0))</f>
        <v>0</v>
      </c>
      <c r="L139" s="330">
        <f>IF($D139="Salesman",IF($E139&lt;&gt;"",VLOOKUP($E139,รายละเอียดการคิด!$B$15:$AW$63,46,0)*$H139,0)+IF($E139&lt;&gt;"",VLOOKUP($E139,รายละเอียดการคิด!$B$15:$AW$63,47,0)*$I139,0),IF($E139&lt;&gt;"",VLOOKUP($E139,รายละเอียดการคิด!$H$15:$K$63,4,0)*$H139,0)+IF($E139&lt;&gt;"",VLOOKUP($E139,รายละเอียดการคิด!$H$15:$K$63,4,0)*$I139,0))</f>
        <v>0</v>
      </c>
      <c r="M139" s="330"/>
      <c r="N139" s="330"/>
    </row>
    <row r="140" spans="4:14" x14ac:dyDescent="0.25">
      <c r="D140" s="50" t="str">
        <f t="shared" si="9"/>
        <v/>
      </c>
      <c r="E140" s="126"/>
      <c r="F140" s="87"/>
      <c r="G140" s="87"/>
      <c r="H140" s="292"/>
      <c r="I140" s="158"/>
      <c r="J140" s="77">
        <f>IF($D140="Salesman",IF($E140&lt;&gt;"",VLOOKUP($E140,รายละเอียดการคิด!$B$15:$AW$63,28,0)*$H140,0)+IF($E140&lt;&gt;"",VLOOKUP($E140,รายละเอียดการคิด!$B$15:$AW$63,29,0)*$I140,0),IF($E140&lt;&gt;"",VLOOKUP($E140,รายละเอียดการคิด!$H$15:$K$63,2,0)*$H140,0)+IF($E140&lt;&gt;"",VLOOKUP($E140,รายละเอียดการคิด!$H$15:$K$63,2,0)*$I140,0))</f>
        <v>0</v>
      </c>
      <c r="K140" s="77">
        <f>IF($D140="Salesman",IF($E140&lt;&gt;"",VLOOKUP($E140,รายละเอียดการคิด!$B$15:$AW$63,37,0)*$H140,0)+IF($E140&lt;&gt;"",VLOOKUP($E140,รายละเอียดการคิด!$B$15:$AW$63,38,0)*$I140,0),IF($E140&lt;&gt;"",VLOOKUP($E140,รายละเอียดการคิด!$H$15:$K$63,3,0)*$H140,0)+IF($E140&lt;&gt;"",VLOOKUP($E140,รายละเอียดการคิด!$H$15:$K$63,3,0)*$I140,0))</f>
        <v>0</v>
      </c>
      <c r="L140" s="330">
        <f>IF($D140="Salesman",IF($E140&lt;&gt;"",VLOOKUP($E140,รายละเอียดการคิด!$B$15:$AW$63,46,0)*$H140,0)+IF($E140&lt;&gt;"",VLOOKUP($E140,รายละเอียดการคิด!$B$15:$AW$63,47,0)*$I140,0),IF($E140&lt;&gt;"",VLOOKUP($E140,รายละเอียดการคิด!$H$15:$K$63,4,0)*$H140,0)+IF($E140&lt;&gt;"",VLOOKUP($E140,รายละเอียดการคิด!$H$15:$K$63,4,0)*$I140,0))</f>
        <v>0</v>
      </c>
      <c r="M140" s="330"/>
      <c r="N140" s="330"/>
    </row>
    <row r="141" spans="4:14" x14ac:dyDescent="0.25">
      <c r="D141" s="50" t="str">
        <f t="shared" si="9"/>
        <v/>
      </c>
      <c r="E141" s="126"/>
      <c r="F141" s="87"/>
      <c r="G141" s="87"/>
      <c r="H141" s="292"/>
      <c r="I141" s="158"/>
      <c r="J141" s="77">
        <f>IF($D141="Salesman",IF($E141&lt;&gt;"",VLOOKUP($E141,รายละเอียดการคิด!$B$15:$AW$63,28,0)*$H141,0)+IF($E141&lt;&gt;"",VLOOKUP($E141,รายละเอียดการคิด!$B$15:$AW$63,29,0)*$I141,0),IF($E141&lt;&gt;"",VLOOKUP($E141,รายละเอียดการคิด!$H$15:$K$63,2,0)*$H141,0)+IF($E141&lt;&gt;"",VLOOKUP($E141,รายละเอียดการคิด!$H$15:$K$63,2,0)*$I141,0))</f>
        <v>0</v>
      </c>
      <c r="K141" s="77">
        <f>IF($D141="Salesman",IF($E141&lt;&gt;"",VLOOKUP($E141,รายละเอียดการคิด!$B$15:$AW$63,37,0)*$H141,0)+IF($E141&lt;&gt;"",VLOOKUP($E141,รายละเอียดการคิด!$B$15:$AW$63,38,0)*$I141,0),IF($E141&lt;&gt;"",VLOOKUP($E141,รายละเอียดการคิด!$H$15:$K$63,3,0)*$H141,0)+IF($E141&lt;&gt;"",VLOOKUP($E141,รายละเอียดการคิด!$H$15:$K$63,3,0)*$I141,0))</f>
        <v>0</v>
      </c>
      <c r="L141" s="330">
        <f>IF($D141="Salesman",IF($E141&lt;&gt;"",VLOOKUP($E141,รายละเอียดการคิด!$B$15:$AW$63,46,0)*$H141,0)+IF($E141&lt;&gt;"",VLOOKUP($E141,รายละเอียดการคิด!$B$15:$AW$63,47,0)*$I141,0),IF($E141&lt;&gt;"",VLOOKUP($E141,รายละเอียดการคิด!$H$15:$K$63,4,0)*$H141,0)+IF($E141&lt;&gt;"",VLOOKUP($E141,รายละเอียดการคิด!$H$15:$K$63,4,0)*$I141,0))</f>
        <v>0</v>
      </c>
      <c r="M141" s="330"/>
      <c r="N141" s="330"/>
    </row>
    <row r="142" spans="4:14" x14ac:dyDescent="0.25">
      <c r="D142" s="50" t="str">
        <f t="shared" si="9"/>
        <v/>
      </c>
      <c r="E142" s="126"/>
      <c r="F142" s="87"/>
      <c r="G142" s="87"/>
      <c r="H142" s="292"/>
      <c r="I142" s="158"/>
      <c r="J142" s="77">
        <f>IF($D142="Salesman",IF($E142&lt;&gt;"",VLOOKUP($E142,รายละเอียดการคิด!$B$15:$AW$63,28,0)*$H142,0)+IF($E142&lt;&gt;"",VLOOKUP($E142,รายละเอียดการคิด!$B$15:$AW$63,29,0)*$I142,0),IF($E142&lt;&gt;"",VLOOKUP($E142,รายละเอียดการคิด!$H$15:$K$63,2,0)*$H142,0)+IF($E142&lt;&gt;"",VLOOKUP($E142,รายละเอียดการคิด!$H$15:$K$63,2,0)*$I142,0))</f>
        <v>0</v>
      </c>
      <c r="K142" s="77">
        <f>IF($D142="Salesman",IF($E142&lt;&gt;"",VLOOKUP($E142,รายละเอียดการคิด!$B$15:$AW$63,37,0)*$H142,0)+IF($E142&lt;&gt;"",VLOOKUP($E142,รายละเอียดการคิด!$B$15:$AW$63,38,0)*$I142,0),IF($E142&lt;&gt;"",VLOOKUP($E142,รายละเอียดการคิด!$H$15:$K$63,3,0)*$H142,0)+IF($E142&lt;&gt;"",VLOOKUP($E142,รายละเอียดการคิด!$H$15:$K$63,3,0)*$I142,0))</f>
        <v>0</v>
      </c>
      <c r="L142" s="330">
        <f>IF($D142="Salesman",IF($E142&lt;&gt;"",VLOOKUP($E142,รายละเอียดการคิด!$B$15:$AW$63,46,0)*$H142,0)+IF($E142&lt;&gt;"",VLOOKUP($E142,รายละเอียดการคิด!$B$15:$AW$63,47,0)*$I142,0),IF($E142&lt;&gt;"",VLOOKUP($E142,รายละเอียดการคิด!$H$15:$K$63,4,0)*$H142,0)+IF($E142&lt;&gt;"",VLOOKUP($E142,รายละเอียดการคิด!$H$15:$K$63,4,0)*$I142,0))</f>
        <v>0</v>
      </c>
      <c r="M142" s="330"/>
      <c r="N142" s="330"/>
    </row>
    <row r="143" spans="4:14" x14ac:dyDescent="0.25">
      <c r="D143" s="50" t="str">
        <f t="shared" si="9"/>
        <v/>
      </c>
      <c r="E143" s="126"/>
      <c r="F143" s="87"/>
      <c r="G143" s="87"/>
      <c r="H143" s="292"/>
      <c r="I143" s="158"/>
      <c r="J143" s="77">
        <f>IF($D143="Salesman",IF($E143&lt;&gt;"",VLOOKUP($E143,รายละเอียดการคิด!$B$15:$AW$63,28,0)*$H143,0)+IF($E143&lt;&gt;"",VLOOKUP($E143,รายละเอียดการคิด!$B$15:$AW$63,29,0)*$I143,0),IF($E143&lt;&gt;"",VLOOKUP($E143,รายละเอียดการคิด!$H$15:$K$63,2,0)*$H143,0)+IF($E143&lt;&gt;"",VLOOKUP($E143,รายละเอียดการคิด!$H$15:$K$63,2,0)*$I143,0))</f>
        <v>0</v>
      </c>
      <c r="K143" s="77">
        <f>IF($D143="Salesman",IF($E143&lt;&gt;"",VLOOKUP($E143,รายละเอียดการคิด!$B$15:$AW$63,37,0)*$H143,0)+IF($E143&lt;&gt;"",VLOOKUP($E143,รายละเอียดการคิด!$B$15:$AW$63,38,0)*$I143,0),IF($E143&lt;&gt;"",VLOOKUP($E143,รายละเอียดการคิด!$H$15:$K$63,3,0)*$H143,0)+IF($E143&lt;&gt;"",VLOOKUP($E143,รายละเอียดการคิด!$H$15:$K$63,3,0)*$I143,0))</f>
        <v>0</v>
      </c>
      <c r="L143" s="330">
        <f>IF($D143="Salesman",IF($E143&lt;&gt;"",VLOOKUP($E143,รายละเอียดการคิด!$B$15:$AW$63,46,0)*$H143,0)+IF($E143&lt;&gt;"",VLOOKUP($E143,รายละเอียดการคิด!$B$15:$AW$63,47,0)*$I143,0),IF($E143&lt;&gt;"",VLOOKUP($E143,รายละเอียดการคิด!$H$15:$K$63,4,0)*$H143,0)+IF($E143&lt;&gt;"",VLOOKUP($E143,รายละเอียดการคิด!$H$15:$K$63,4,0)*$I143,0))</f>
        <v>0</v>
      </c>
      <c r="M143" s="330"/>
      <c r="N143" s="330"/>
    </row>
    <row r="144" spans="4:14" x14ac:dyDescent="0.25">
      <c r="D144" s="50" t="str">
        <f t="shared" si="9"/>
        <v/>
      </c>
      <c r="E144" s="126"/>
      <c r="F144" s="87"/>
      <c r="G144" s="87"/>
      <c r="H144" s="292"/>
      <c r="I144" s="158"/>
      <c r="J144" s="77">
        <f>IF($D144="Salesman",IF($E144&lt;&gt;"",VLOOKUP($E144,รายละเอียดการคิด!$B$15:$AW$63,28,0)*$H144,0)+IF($E144&lt;&gt;"",VLOOKUP($E144,รายละเอียดการคิด!$B$15:$AW$63,29,0)*$I144,0),IF($E144&lt;&gt;"",VLOOKUP($E144,รายละเอียดการคิด!$H$15:$K$63,2,0)*$H144,0)+IF($E144&lt;&gt;"",VLOOKUP($E144,รายละเอียดการคิด!$H$15:$K$63,2,0)*$I144,0))</f>
        <v>0</v>
      </c>
      <c r="K144" s="77">
        <f>IF($D144="Salesman",IF($E144&lt;&gt;"",VLOOKUP($E144,รายละเอียดการคิด!$B$15:$AW$63,37,0)*$H144,0)+IF($E144&lt;&gt;"",VLOOKUP($E144,รายละเอียดการคิด!$B$15:$AW$63,38,0)*$I144,0),IF($E144&lt;&gt;"",VLOOKUP($E144,รายละเอียดการคิด!$H$15:$K$63,3,0)*$H144,0)+IF($E144&lt;&gt;"",VLOOKUP($E144,รายละเอียดการคิด!$H$15:$K$63,3,0)*$I144,0))</f>
        <v>0</v>
      </c>
      <c r="L144" s="330">
        <f>IF($D144="Salesman",IF($E144&lt;&gt;"",VLOOKUP($E144,รายละเอียดการคิด!$B$15:$AW$63,46,0)*$H144,0)+IF($E144&lt;&gt;"",VLOOKUP($E144,รายละเอียดการคิด!$B$15:$AW$63,47,0)*$I144,0),IF($E144&lt;&gt;"",VLOOKUP($E144,รายละเอียดการคิด!$H$15:$K$63,4,0)*$H144,0)+IF($E144&lt;&gt;"",VLOOKUP($E144,รายละเอียดการคิด!$H$15:$K$63,4,0)*$I144,0))</f>
        <v>0</v>
      </c>
      <c r="M144" s="330"/>
      <c r="N144" s="330"/>
    </row>
    <row r="145" spans="4:14" x14ac:dyDescent="0.25">
      <c r="D145" s="50" t="str">
        <f t="shared" si="9"/>
        <v/>
      </c>
      <c r="E145" s="126"/>
      <c r="F145" s="87"/>
      <c r="G145" s="87"/>
      <c r="H145" s="292"/>
      <c r="I145" s="158"/>
      <c r="J145" s="77">
        <f>IF($D145="Salesman",IF($E145&lt;&gt;"",VLOOKUP($E145,รายละเอียดการคิด!$B$15:$AW$63,28,0)*$H145,0)+IF($E145&lt;&gt;"",VLOOKUP($E145,รายละเอียดการคิด!$B$15:$AW$63,29,0)*$I145,0),IF($E145&lt;&gt;"",VLOOKUP($E145,รายละเอียดการคิด!$H$15:$K$63,2,0)*$H145,0)+IF($E145&lt;&gt;"",VLOOKUP($E145,รายละเอียดการคิด!$H$15:$K$63,2,0)*$I145,0))</f>
        <v>0</v>
      </c>
      <c r="K145" s="77">
        <f>IF($D145="Salesman",IF($E145&lt;&gt;"",VLOOKUP($E145,รายละเอียดการคิด!$B$15:$AW$63,37,0)*$H145,0)+IF($E145&lt;&gt;"",VLOOKUP($E145,รายละเอียดการคิด!$B$15:$AW$63,38,0)*$I145,0),IF($E145&lt;&gt;"",VLOOKUP($E145,รายละเอียดการคิด!$H$15:$K$63,3,0)*$H145,0)+IF($E145&lt;&gt;"",VLOOKUP($E145,รายละเอียดการคิด!$H$15:$K$63,3,0)*$I145,0))</f>
        <v>0</v>
      </c>
      <c r="L145" s="330">
        <f>IF($D145="Salesman",IF($E145&lt;&gt;"",VLOOKUP($E145,รายละเอียดการคิด!$B$15:$AW$63,46,0)*$H145,0)+IF($E145&lt;&gt;"",VLOOKUP($E145,รายละเอียดการคิด!$B$15:$AW$63,47,0)*$I145,0),IF($E145&lt;&gt;"",VLOOKUP($E145,รายละเอียดการคิด!$H$15:$K$63,4,0)*$H145,0)+IF($E145&lt;&gt;"",VLOOKUP($E145,รายละเอียดการคิด!$H$15:$K$63,4,0)*$I145,0))</f>
        <v>0</v>
      </c>
      <c r="M145" s="330"/>
      <c r="N145" s="330"/>
    </row>
    <row r="146" spans="4:14" x14ac:dyDescent="0.25">
      <c r="D146" s="50" t="str">
        <f t="shared" si="9"/>
        <v/>
      </c>
      <c r="E146" s="126"/>
      <c r="F146" s="87"/>
      <c r="G146" s="87"/>
      <c r="H146" s="292"/>
      <c r="I146" s="158"/>
      <c r="J146" s="77">
        <f>IF($D146="Salesman",IF($E146&lt;&gt;"",VLOOKUP($E146,รายละเอียดการคิด!$B$15:$AW$63,28,0)*$H146,0)+IF($E146&lt;&gt;"",VLOOKUP($E146,รายละเอียดการคิด!$B$15:$AW$63,29,0)*$I146,0),IF($E146&lt;&gt;"",VLOOKUP($E146,รายละเอียดการคิด!$H$15:$K$63,2,0)*$H146,0)+IF($E146&lt;&gt;"",VLOOKUP($E146,รายละเอียดการคิด!$H$15:$K$63,2,0)*$I146,0))</f>
        <v>0</v>
      </c>
      <c r="K146" s="77">
        <f>IF($D146="Salesman",IF($E146&lt;&gt;"",VLOOKUP($E146,รายละเอียดการคิด!$B$15:$AW$63,37,0)*$H146,0)+IF($E146&lt;&gt;"",VLOOKUP($E146,รายละเอียดการคิด!$B$15:$AW$63,38,0)*$I146,0),IF($E146&lt;&gt;"",VLOOKUP($E146,รายละเอียดการคิด!$H$15:$K$63,3,0)*$H146,0)+IF($E146&lt;&gt;"",VLOOKUP($E146,รายละเอียดการคิด!$H$15:$K$63,3,0)*$I146,0))</f>
        <v>0</v>
      </c>
      <c r="L146" s="330">
        <f>IF($D146="Salesman",IF($E146&lt;&gt;"",VLOOKUP($E146,รายละเอียดการคิด!$B$15:$AW$63,46,0)*$H146,0)+IF($E146&lt;&gt;"",VLOOKUP($E146,รายละเอียดการคิด!$B$15:$AW$63,47,0)*$I146,0),IF($E146&lt;&gt;"",VLOOKUP($E146,รายละเอียดการคิด!$H$15:$K$63,4,0)*$H146,0)+IF($E146&lt;&gt;"",VLOOKUP($E146,รายละเอียดการคิด!$H$15:$K$63,4,0)*$I146,0))</f>
        <v>0</v>
      </c>
      <c r="M146" s="330"/>
      <c r="N146" s="330"/>
    </row>
    <row r="147" spans="4:14" x14ac:dyDescent="0.25">
      <c r="D147" s="50" t="str">
        <f t="shared" si="9"/>
        <v/>
      </c>
      <c r="E147" s="126"/>
      <c r="F147" s="87"/>
      <c r="G147" s="87"/>
      <c r="H147" s="292"/>
      <c r="I147" s="158"/>
      <c r="J147" s="77">
        <f>IF($D147="Salesman",IF($E147&lt;&gt;"",VLOOKUP($E147,รายละเอียดการคิด!$B$15:$AW$63,28,0)*$H147,0)+IF($E147&lt;&gt;"",VLOOKUP($E147,รายละเอียดการคิด!$B$15:$AW$63,29,0)*$I147,0),IF($E147&lt;&gt;"",VLOOKUP($E147,รายละเอียดการคิด!$H$15:$K$63,2,0)*$H147,0)+IF($E147&lt;&gt;"",VLOOKUP($E147,รายละเอียดการคิด!$H$15:$K$63,2,0)*$I147,0))</f>
        <v>0</v>
      </c>
      <c r="K147" s="77">
        <f>IF($D147="Salesman",IF($E147&lt;&gt;"",VLOOKUP($E147,รายละเอียดการคิด!$B$15:$AW$63,37,0)*$H147,0)+IF($E147&lt;&gt;"",VLOOKUP($E147,รายละเอียดการคิด!$B$15:$AW$63,38,0)*$I147,0),IF($E147&lt;&gt;"",VLOOKUP($E147,รายละเอียดการคิด!$H$15:$K$63,3,0)*$H147,0)+IF($E147&lt;&gt;"",VLOOKUP($E147,รายละเอียดการคิด!$H$15:$K$63,3,0)*$I147,0))</f>
        <v>0</v>
      </c>
      <c r="L147" s="330">
        <f>IF($D147="Salesman",IF($E147&lt;&gt;"",VLOOKUP($E147,รายละเอียดการคิด!$B$15:$AW$63,46,0)*$H147,0)+IF($E147&lt;&gt;"",VLOOKUP($E147,รายละเอียดการคิด!$B$15:$AW$63,47,0)*$I147,0),IF($E147&lt;&gt;"",VLOOKUP($E147,รายละเอียดการคิด!$H$15:$K$63,4,0)*$H147,0)+IF($E147&lt;&gt;"",VLOOKUP($E147,รายละเอียดการคิด!$H$15:$K$63,4,0)*$I147,0))</f>
        <v>0</v>
      </c>
      <c r="M147" s="330"/>
      <c r="N147" s="330"/>
    </row>
    <row r="148" spans="4:14" x14ac:dyDescent="0.25">
      <c r="D148" s="50" t="str">
        <f t="shared" si="9"/>
        <v/>
      </c>
      <c r="E148" s="126"/>
      <c r="F148" s="87"/>
      <c r="G148" s="87"/>
      <c r="H148" s="292"/>
      <c r="I148" s="158"/>
      <c r="J148" s="77">
        <f>IF($D148="Salesman",IF($E148&lt;&gt;"",VLOOKUP($E148,รายละเอียดการคิด!$B$15:$AW$63,28,0)*$H148,0)+IF($E148&lt;&gt;"",VLOOKUP($E148,รายละเอียดการคิด!$B$15:$AW$63,29,0)*$I148,0),IF($E148&lt;&gt;"",VLOOKUP($E148,รายละเอียดการคิด!$H$15:$K$63,2,0)*$H148,0)+IF($E148&lt;&gt;"",VLOOKUP($E148,รายละเอียดการคิด!$H$15:$K$63,2,0)*$I148,0))</f>
        <v>0</v>
      </c>
      <c r="K148" s="77">
        <f>IF($D148="Salesman",IF($E148&lt;&gt;"",VLOOKUP($E148,รายละเอียดการคิด!$B$15:$AW$63,37,0)*$H148,0)+IF($E148&lt;&gt;"",VLOOKUP($E148,รายละเอียดการคิด!$B$15:$AW$63,38,0)*$I148,0),IF($E148&lt;&gt;"",VLOOKUP($E148,รายละเอียดการคิด!$H$15:$K$63,3,0)*$H148,0)+IF($E148&lt;&gt;"",VLOOKUP($E148,รายละเอียดการคิด!$H$15:$K$63,3,0)*$I148,0))</f>
        <v>0</v>
      </c>
      <c r="L148" s="330">
        <f>IF($D148="Salesman",IF($E148&lt;&gt;"",VLOOKUP($E148,รายละเอียดการคิด!$B$15:$AW$63,46,0)*$H148,0)+IF($E148&lt;&gt;"",VLOOKUP($E148,รายละเอียดการคิด!$B$15:$AW$63,47,0)*$I148,0),IF($E148&lt;&gt;"",VLOOKUP($E148,รายละเอียดการคิด!$H$15:$K$63,4,0)*$H148,0)+IF($E148&lt;&gt;"",VLOOKUP($E148,รายละเอียดการคิด!$H$15:$K$63,4,0)*$I148,0))</f>
        <v>0</v>
      </c>
      <c r="M148" s="330"/>
      <c r="N148" s="330"/>
    </row>
    <row r="149" spans="4:14" x14ac:dyDescent="0.25">
      <c r="D149" s="50" t="str">
        <f t="shared" si="9"/>
        <v/>
      </c>
      <c r="E149" s="126"/>
      <c r="F149" s="87"/>
      <c r="G149" s="87"/>
      <c r="H149" s="292"/>
      <c r="I149" s="158"/>
      <c r="J149" s="77">
        <f>IF($D149="Salesman",IF($E149&lt;&gt;"",VLOOKUP($E149,รายละเอียดการคิด!$B$15:$AW$63,28,0)*$H149,0)+IF($E149&lt;&gt;"",VLOOKUP($E149,รายละเอียดการคิด!$B$15:$AW$63,29,0)*$I149,0),IF($E149&lt;&gt;"",VLOOKUP($E149,รายละเอียดการคิด!$H$15:$K$63,2,0)*$H149,0)+IF($E149&lt;&gt;"",VLOOKUP($E149,รายละเอียดการคิด!$H$15:$K$63,2,0)*$I149,0))</f>
        <v>0</v>
      </c>
      <c r="K149" s="77">
        <f>IF($D149="Salesman",IF($E149&lt;&gt;"",VLOOKUP($E149,รายละเอียดการคิด!$B$15:$AW$63,37,0)*$H149,0)+IF($E149&lt;&gt;"",VLOOKUP($E149,รายละเอียดการคิด!$B$15:$AW$63,38,0)*$I149,0),IF($E149&lt;&gt;"",VLOOKUP($E149,รายละเอียดการคิด!$H$15:$K$63,3,0)*$H149,0)+IF($E149&lt;&gt;"",VLOOKUP($E149,รายละเอียดการคิด!$H$15:$K$63,3,0)*$I149,0))</f>
        <v>0</v>
      </c>
      <c r="L149" s="330">
        <f>IF($D149="Salesman",IF($E149&lt;&gt;"",VLOOKUP($E149,รายละเอียดการคิด!$B$15:$AW$63,46,0)*$H149,0)+IF($E149&lt;&gt;"",VLOOKUP($E149,รายละเอียดการคิด!$B$15:$AW$63,47,0)*$I149,0),IF($E149&lt;&gt;"",VLOOKUP($E149,รายละเอียดการคิด!$H$15:$K$63,4,0)*$H149,0)+IF($E149&lt;&gt;"",VLOOKUP($E149,รายละเอียดการคิด!$H$15:$K$63,4,0)*$I149,0))</f>
        <v>0</v>
      </c>
      <c r="M149" s="330"/>
      <c r="N149" s="330"/>
    </row>
    <row r="150" spans="4:14" x14ac:dyDescent="0.25">
      <c r="D150" s="50" t="str">
        <f t="shared" si="9"/>
        <v/>
      </c>
      <c r="E150" s="126"/>
      <c r="F150" s="87"/>
      <c r="G150" s="87"/>
      <c r="H150" s="292"/>
      <c r="I150" s="158"/>
      <c r="J150" s="77">
        <f>IF($D150="Salesman",IF($E150&lt;&gt;"",VLOOKUP($E150,รายละเอียดการคิด!$B$15:$AW$63,28,0)*$H150,0)+IF($E150&lt;&gt;"",VLOOKUP($E150,รายละเอียดการคิด!$B$15:$AW$63,29,0)*$I150,0),IF($E150&lt;&gt;"",VLOOKUP($E150,รายละเอียดการคิด!$H$15:$K$63,2,0)*$H150,0)+IF($E150&lt;&gt;"",VLOOKUP($E150,รายละเอียดการคิด!$H$15:$K$63,2,0)*$I150,0))</f>
        <v>0</v>
      </c>
      <c r="K150" s="77">
        <f>IF($D150="Salesman",IF($E150&lt;&gt;"",VLOOKUP($E150,รายละเอียดการคิด!$B$15:$AW$63,37,0)*$H150,0)+IF($E150&lt;&gt;"",VLOOKUP($E150,รายละเอียดการคิด!$B$15:$AW$63,38,0)*$I150,0),IF($E150&lt;&gt;"",VLOOKUP($E150,รายละเอียดการคิด!$H$15:$K$63,3,0)*$H150,0)+IF($E150&lt;&gt;"",VLOOKUP($E150,รายละเอียดการคิด!$H$15:$K$63,3,0)*$I150,0))</f>
        <v>0</v>
      </c>
      <c r="L150" s="330">
        <f>IF($D150="Salesman",IF($E150&lt;&gt;"",VLOOKUP($E150,รายละเอียดการคิด!$B$15:$AW$63,46,0)*$H150,0)+IF($E150&lt;&gt;"",VLOOKUP($E150,รายละเอียดการคิด!$B$15:$AW$63,47,0)*$I150,0),IF($E150&lt;&gt;"",VLOOKUP($E150,รายละเอียดการคิด!$H$15:$K$63,4,0)*$H150,0)+IF($E150&lt;&gt;"",VLOOKUP($E150,รายละเอียดการคิด!$H$15:$K$63,4,0)*$I150,0))</f>
        <v>0</v>
      </c>
      <c r="M150" s="330"/>
      <c r="N150" s="330"/>
    </row>
    <row r="151" spans="4:14" x14ac:dyDescent="0.25">
      <c r="D151" s="50" t="str">
        <f t="shared" si="9"/>
        <v/>
      </c>
      <c r="E151" s="126"/>
      <c r="F151" s="87"/>
      <c r="G151" s="87"/>
      <c r="H151" s="292"/>
      <c r="I151" s="158"/>
      <c r="J151" s="77">
        <f>IF($D151="Salesman",IF($E151&lt;&gt;"",VLOOKUP($E151,รายละเอียดการคิด!$B$15:$AW$63,28,0)*$H151,0)+IF($E151&lt;&gt;"",VLOOKUP($E151,รายละเอียดการคิด!$B$15:$AW$63,29,0)*$I151,0),IF($E151&lt;&gt;"",VLOOKUP($E151,รายละเอียดการคิด!$H$15:$K$63,2,0)*$H151,0)+IF($E151&lt;&gt;"",VLOOKUP($E151,รายละเอียดการคิด!$H$15:$K$63,2,0)*$I151,0))</f>
        <v>0</v>
      </c>
      <c r="K151" s="77">
        <f>IF($D151="Salesman",IF($E151&lt;&gt;"",VLOOKUP($E151,รายละเอียดการคิด!$B$15:$AW$63,37,0)*$H151,0)+IF($E151&lt;&gt;"",VLOOKUP($E151,รายละเอียดการคิด!$B$15:$AW$63,38,0)*$I151,0),IF($E151&lt;&gt;"",VLOOKUP($E151,รายละเอียดการคิด!$H$15:$K$63,3,0)*$H151,0)+IF($E151&lt;&gt;"",VLOOKUP($E151,รายละเอียดการคิด!$H$15:$K$63,3,0)*$I151,0))</f>
        <v>0</v>
      </c>
      <c r="L151" s="330">
        <f>IF($D151="Salesman",IF($E151&lt;&gt;"",VLOOKUP($E151,รายละเอียดการคิด!$B$15:$AW$63,46,0)*$H151,0)+IF($E151&lt;&gt;"",VLOOKUP($E151,รายละเอียดการคิด!$B$15:$AW$63,47,0)*$I151,0),IF($E151&lt;&gt;"",VLOOKUP($E151,รายละเอียดการคิด!$H$15:$K$63,4,0)*$H151,0)+IF($E151&lt;&gt;"",VLOOKUP($E151,รายละเอียดการคิด!$H$15:$K$63,4,0)*$I151,0))</f>
        <v>0</v>
      </c>
      <c r="M151" s="330"/>
      <c r="N151" s="330"/>
    </row>
    <row r="152" spans="4:14" x14ac:dyDescent="0.25">
      <c r="D152" s="50" t="str">
        <f t="shared" si="9"/>
        <v/>
      </c>
      <c r="E152" s="126"/>
      <c r="F152" s="87"/>
      <c r="G152" s="87"/>
      <c r="H152" s="292"/>
      <c r="I152" s="158"/>
      <c r="J152" s="77">
        <f>IF($D152="Salesman",IF($E152&lt;&gt;"",VLOOKUP($E152,รายละเอียดการคิด!$B$15:$AW$63,28,0)*$H152,0)+IF($E152&lt;&gt;"",VLOOKUP($E152,รายละเอียดการคิด!$B$15:$AW$63,29,0)*$I152,0),IF($E152&lt;&gt;"",VLOOKUP($E152,รายละเอียดการคิด!$H$15:$K$63,2,0)*$H152,0)+IF($E152&lt;&gt;"",VLOOKUP($E152,รายละเอียดการคิด!$H$15:$K$63,2,0)*$I152,0))</f>
        <v>0</v>
      </c>
      <c r="K152" s="77">
        <f>IF($D152="Salesman",IF($E152&lt;&gt;"",VLOOKUP($E152,รายละเอียดการคิด!$B$15:$AW$63,37,0)*$H152,0)+IF($E152&lt;&gt;"",VLOOKUP($E152,รายละเอียดการคิด!$B$15:$AW$63,38,0)*$I152,0),IF($E152&lt;&gt;"",VLOOKUP($E152,รายละเอียดการคิด!$H$15:$K$63,3,0)*$H152,0)+IF($E152&lt;&gt;"",VLOOKUP($E152,รายละเอียดการคิด!$H$15:$K$63,3,0)*$I152,0))</f>
        <v>0</v>
      </c>
      <c r="L152" s="330">
        <f>IF($D152="Salesman",IF($E152&lt;&gt;"",VLOOKUP($E152,รายละเอียดการคิด!$B$15:$AW$63,46,0)*$H152,0)+IF($E152&lt;&gt;"",VLOOKUP($E152,รายละเอียดการคิด!$B$15:$AW$63,47,0)*$I152,0),IF($E152&lt;&gt;"",VLOOKUP($E152,รายละเอียดการคิด!$H$15:$K$63,4,0)*$H152,0)+IF($E152&lt;&gt;"",VLOOKUP($E152,รายละเอียดการคิด!$H$15:$K$63,4,0)*$I152,0))</f>
        <v>0</v>
      </c>
      <c r="M152" s="330"/>
      <c r="N152" s="330"/>
    </row>
    <row r="153" spans="4:14" x14ac:dyDescent="0.25">
      <c r="D153" s="50" t="str">
        <f t="shared" si="9"/>
        <v/>
      </c>
      <c r="E153" s="126"/>
      <c r="F153" s="87"/>
      <c r="G153" s="87"/>
      <c r="H153" s="292"/>
      <c r="I153" s="158"/>
      <c r="J153" s="77">
        <f>IF($D153="Salesman",IF($E153&lt;&gt;"",VLOOKUP($E153,รายละเอียดการคิด!$B$15:$AW$63,28,0)*$H153,0)+IF($E153&lt;&gt;"",VLOOKUP($E153,รายละเอียดการคิด!$B$15:$AW$63,29,0)*$I153,0),IF($E153&lt;&gt;"",VLOOKUP($E153,รายละเอียดการคิด!$H$15:$K$63,2,0)*$H153,0)+IF($E153&lt;&gt;"",VLOOKUP($E153,รายละเอียดการคิด!$H$15:$K$63,2,0)*$I153,0))</f>
        <v>0</v>
      </c>
      <c r="K153" s="77">
        <f>IF($D153="Salesman",IF($E153&lt;&gt;"",VLOOKUP($E153,รายละเอียดการคิด!$B$15:$AW$63,37,0)*$H153,0)+IF($E153&lt;&gt;"",VLOOKUP($E153,รายละเอียดการคิด!$B$15:$AW$63,38,0)*$I153,0),IF($E153&lt;&gt;"",VLOOKUP($E153,รายละเอียดการคิด!$H$15:$K$63,3,0)*$H153,0)+IF($E153&lt;&gt;"",VLOOKUP($E153,รายละเอียดการคิด!$H$15:$K$63,3,0)*$I153,0))</f>
        <v>0</v>
      </c>
      <c r="L153" s="330">
        <f>IF($D153="Salesman",IF($E153&lt;&gt;"",VLOOKUP($E153,รายละเอียดการคิด!$B$15:$AW$63,46,0)*$H153,0)+IF($E153&lt;&gt;"",VLOOKUP($E153,รายละเอียดการคิด!$B$15:$AW$63,47,0)*$I153,0),IF($E153&lt;&gt;"",VLOOKUP($E153,รายละเอียดการคิด!$H$15:$K$63,4,0)*$H153,0)+IF($E153&lt;&gt;"",VLOOKUP($E153,รายละเอียดการคิด!$H$15:$K$63,4,0)*$I153,0))</f>
        <v>0</v>
      </c>
      <c r="M153" s="330"/>
      <c r="N153" s="330"/>
    </row>
    <row r="154" spans="4:14" x14ac:dyDescent="0.25">
      <c r="D154" s="50" t="str">
        <f t="shared" si="9"/>
        <v/>
      </c>
      <c r="E154" s="126"/>
      <c r="F154" s="87"/>
      <c r="G154" s="87"/>
      <c r="H154" s="292"/>
      <c r="I154" s="158"/>
      <c r="J154" s="77">
        <f>IF($D154="Salesman",IF($E154&lt;&gt;"",VLOOKUP($E154,รายละเอียดการคิด!$B$15:$AW$63,28,0)*$H154,0)+IF($E154&lt;&gt;"",VLOOKUP($E154,รายละเอียดการคิด!$B$15:$AW$63,29,0)*$I154,0),IF($E154&lt;&gt;"",VLOOKUP($E154,รายละเอียดการคิด!$H$15:$K$63,2,0)*$H154,0)+IF($E154&lt;&gt;"",VLOOKUP($E154,รายละเอียดการคิด!$H$15:$K$63,2,0)*$I154,0))</f>
        <v>0</v>
      </c>
      <c r="K154" s="77">
        <f>IF($D154="Salesman",IF($E154&lt;&gt;"",VLOOKUP($E154,รายละเอียดการคิด!$B$15:$AW$63,37,0)*$H154,0)+IF($E154&lt;&gt;"",VLOOKUP($E154,รายละเอียดการคิด!$B$15:$AW$63,38,0)*$I154,0),IF($E154&lt;&gt;"",VLOOKUP($E154,รายละเอียดการคิด!$H$15:$K$63,3,0)*$H154,0)+IF($E154&lt;&gt;"",VLOOKUP($E154,รายละเอียดการคิด!$H$15:$K$63,3,0)*$I154,0))</f>
        <v>0</v>
      </c>
      <c r="L154" s="330">
        <f>IF($D154="Salesman",IF($E154&lt;&gt;"",VLOOKUP($E154,รายละเอียดการคิด!$B$15:$AW$63,46,0)*$H154,0)+IF($E154&lt;&gt;"",VLOOKUP($E154,รายละเอียดการคิด!$B$15:$AW$63,47,0)*$I154,0),IF($E154&lt;&gt;"",VLOOKUP($E154,รายละเอียดการคิด!$H$15:$K$63,4,0)*$H154,0)+IF($E154&lt;&gt;"",VLOOKUP($E154,รายละเอียดการคิด!$H$15:$K$63,4,0)*$I154,0))</f>
        <v>0</v>
      </c>
      <c r="M154" s="330"/>
      <c r="N154" s="330"/>
    </row>
    <row r="155" spans="4:14" x14ac:dyDescent="0.25">
      <c r="D155" s="50" t="str">
        <f t="shared" si="9"/>
        <v/>
      </c>
      <c r="E155" s="126"/>
      <c r="F155" s="87"/>
      <c r="G155" s="87"/>
      <c r="H155" s="292"/>
      <c r="I155" s="158"/>
      <c r="J155" s="77">
        <f>IF($D155="Salesman",IF($E155&lt;&gt;"",VLOOKUP($E155,รายละเอียดการคิด!$B$15:$AW$63,28,0)*$H155,0)+IF($E155&lt;&gt;"",VLOOKUP($E155,รายละเอียดการคิด!$B$15:$AW$63,29,0)*$I155,0),IF($E155&lt;&gt;"",VLOOKUP($E155,รายละเอียดการคิด!$H$15:$K$63,2,0)*$H155,0)+IF($E155&lt;&gt;"",VLOOKUP($E155,รายละเอียดการคิด!$H$15:$K$63,2,0)*$I155,0))</f>
        <v>0</v>
      </c>
      <c r="K155" s="77">
        <f>IF($D155="Salesman",IF($E155&lt;&gt;"",VLOOKUP($E155,รายละเอียดการคิด!$B$15:$AW$63,37,0)*$H155,0)+IF($E155&lt;&gt;"",VLOOKUP($E155,รายละเอียดการคิด!$B$15:$AW$63,38,0)*$I155,0),IF($E155&lt;&gt;"",VLOOKUP($E155,รายละเอียดการคิด!$H$15:$K$63,3,0)*$H155,0)+IF($E155&lt;&gt;"",VLOOKUP($E155,รายละเอียดการคิด!$H$15:$K$63,3,0)*$I155,0))</f>
        <v>0</v>
      </c>
      <c r="L155" s="330">
        <f>IF($D155="Salesman",IF($E155&lt;&gt;"",VLOOKUP($E155,รายละเอียดการคิด!$B$15:$AW$63,46,0)*$H155,0)+IF($E155&lt;&gt;"",VLOOKUP($E155,รายละเอียดการคิด!$B$15:$AW$63,47,0)*$I155,0),IF($E155&lt;&gt;"",VLOOKUP($E155,รายละเอียดการคิด!$H$15:$K$63,4,0)*$H155,0)+IF($E155&lt;&gt;"",VLOOKUP($E155,รายละเอียดการคิด!$H$15:$K$63,4,0)*$I155,0))</f>
        <v>0</v>
      </c>
      <c r="M155" s="330"/>
      <c r="N155" s="330"/>
    </row>
    <row r="156" spans="4:14" x14ac:dyDescent="0.25">
      <c r="D156" s="50" t="str">
        <f t="shared" si="9"/>
        <v/>
      </c>
      <c r="E156" s="126"/>
      <c r="F156" s="87"/>
      <c r="G156" s="87"/>
      <c r="H156" s="292"/>
      <c r="I156" s="158"/>
      <c r="J156" s="77">
        <f>IF($D156="Salesman",IF($E156&lt;&gt;"",VLOOKUP($E156,รายละเอียดการคิด!$B$15:$AW$63,28,0)*$H156,0)+IF($E156&lt;&gt;"",VLOOKUP($E156,รายละเอียดการคิด!$B$15:$AW$63,29,0)*$I156,0),IF($E156&lt;&gt;"",VLOOKUP($E156,รายละเอียดการคิด!$H$15:$K$63,2,0)*$H156,0)+IF($E156&lt;&gt;"",VLOOKUP($E156,รายละเอียดการคิด!$H$15:$K$63,2,0)*$I156,0))</f>
        <v>0</v>
      </c>
      <c r="K156" s="77">
        <f>IF($D156="Salesman",IF($E156&lt;&gt;"",VLOOKUP($E156,รายละเอียดการคิด!$B$15:$AW$63,37,0)*$H156,0)+IF($E156&lt;&gt;"",VLOOKUP($E156,รายละเอียดการคิด!$B$15:$AW$63,38,0)*$I156,0),IF($E156&lt;&gt;"",VLOOKUP($E156,รายละเอียดการคิด!$H$15:$K$63,3,0)*$H156,0)+IF($E156&lt;&gt;"",VLOOKUP($E156,รายละเอียดการคิด!$H$15:$K$63,3,0)*$I156,0))</f>
        <v>0</v>
      </c>
      <c r="L156" s="330">
        <f>IF($D156="Salesman",IF($E156&lt;&gt;"",VLOOKUP($E156,รายละเอียดการคิด!$B$15:$AW$63,46,0)*$H156,0)+IF($E156&lt;&gt;"",VLOOKUP($E156,รายละเอียดการคิด!$B$15:$AW$63,47,0)*$I156,0),IF($E156&lt;&gt;"",VLOOKUP($E156,รายละเอียดการคิด!$H$15:$K$63,4,0)*$H156,0)+IF($E156&lt;&gt;"",VLOOKUP($E156,รายละเอียดการคิด!$H$15:$K$63,4,0)*$I156,0))</f>
        <v>0</v>
      </c>
      <c r="M156" s="330"/>
      <c r="N156" s="330"/>
    </row>
    <row r="157" spans="4:14" x14ac:dyDescent="0.25">
      <c r="D157" s="50" t="str">
        <f t="shared" si="9"/>
        <v/>
      </c>
      <c r="E157" s="126"/>
      <c r="F157" s="87"/>
      <c r="G157" s="87"/>
      <c r="H157" s="292"/>
      <c r="I157" s="158"/>
      <c r="J157" s="77">
        <f>IF($D157="Salesman",IF($E157&lt;&gt;"",VLOOKUP($E157,รายละเอียดการคิด!$B$15:$AW$63,28,0)*$H157,0)+IF($E157&lt;&gt;"",VLOOKUP($E157,รายละเอียดการคิด!$B$15:$AW$63,29,0)*$I157,0),IF($E157&lt;&gt;"",VLOOKUP($E157,รายละเอียดการคิด!$H$15:$K$63,2,0)*$H157,0)+IF($E157&lt;&gt;"",VLOOKUP($E157,รายละเอียดการคิด!$H$15:$K$63,2,0)*$I157,0))</f>
        <v>0</v>
      </c>
      <c r="K157" s="77">
        <f>IF($D157="Salesman",IF($E157&lt;&gt;"",VLOOKUP($E157,รายละเอียดการคิด!$B$15:$AW$63,37,0)*$H157,0)+IF($E157&lt;&gt;"",VLOOKUP($E157,รายละเอียดการคิด!$B$15:$AW$63,38,0)*$I157,0),IF($E157&lt;&gt;"",VLOOKUP($E157,รายละเอียดการคิด!$H$15:$K$63,3,0)*$H157,0)+IF($E157&lt;&gt;"",VLOOKUP($E157,รายละเอียดการคิด!$H$15:$K$63,3,0)*$I157,0))</f>
        <v>0</v>
      </c>
      <c r="L157" s="330">
        <f>IF($D157="Salesman",IF($E157&lt;&gt;"",VLOOKUP($E157,รายละเอียดการคิด!$B$15:$AW$63,46,0)*$H157,0)+IF($E157&lt;&gt;"",VLOOKUP($E157,รายละเอียดการคิด!$B$15:$AW$63,47,0)*$I157,0),IF($E157&lt;&gt;"",VLOOKUP($E157,รายละเอียดการคิด!$H$15:$K$63,4,0)*$H157,0)+IF($E157&lt;&gt;"",VLOOKUP($E157,รายละเอียดการคิด!$H$15:$K$63,4,0)*$I157,0))</f>
        <v>0</v>
      </c>
      <c r="M157" s="330"/>
      <c r="N157" s="330"/>
    </row>
  </sheetData>
  <sheetProtection formatCells="0" formatColumns="0" formatRows="0" insertColumns="0" insertRows="0" insertHyperlinks="0" deleteColumns="0" deleteRows="0" sort="0" autoFilter="0" pivotTables="0"/>
  <mergeCells count="107">
    <mergeCell ref="AQ4:AX4"/>
    <mergeCell ref="J2:K2"/>
    <mergeCell ref="A65:D65"/>
    <mergeCell ref="F4:F5"/>
    <mergeCell ref="I4:I5"/>
    <mergeCell ref="E4:E5"/>
    <mergeCell ref="L4:AP4"/>
    <mergeCell ref="J4:K4"/>
    <mergeCell ref="G4:G5"/>
    <mergeCell ref="H4:H5"/>
    <mergeCell ref="L79:N79"/>
    <mergeCell ref="L80:N80"/>
    <mergeCell ref="L81:N81"/>
    <mergeCell ref="L82:N82"/>
    <mergeCell ref="L83:N83"/>
    <mergeCell ref="L66:N66"/>
    <mergeCell ref="A1:D1"/>
    <mergeCell ref="A4:A5"/>
    <mergeCell ref="B4:B5"/>
    <mergeCell ref="C4:C5"/>
    <mergeCell ref="D4:D5"/>
    <mergeCell ref="L89:N89"/>
    <mergeCell ref="L90:N90"/>
    <mergeCell ref="L91:N91"/>
    <mergeCell ref="L92:N92"/>
    <mergeCell ref="L93:N93"/>
    <mergeCell ref="L84:N84"/>
    <mergeCell ref="L85:N85"/>
    <mergeCell ref="L86:N86"/>
    <mergeCell ref="L87:N87"/>
    <mergeCell ref="L88:N88"/>
    <mergeCell ref="L99:N99"/>
    <mergeCell ref="L100:N100"/>
    <mergeCell ref="L101:N101"/>
    <mergeCell ref="L102:N102"/>
    <mergeCell ref="L103:N103"/>
    <mergeCell ref="L94:N94"/>
    <mergeCell ref="L95:N95"/>
    <mergeCell ref="L96:N96"/>
    <mergeCell ref="L97:N97"/>
    <mergeCell ref="L98:N98"/>
    <mergeCell ref="L109:N109"/>
    <mergeCell ref="L110:N110"/>
    <mergeCell ref="L111:N111"/>
    <mergeCell ref="L112:N112"/>
    <mergeCell ref="L113:N113"/>
    <mergeCell ref="L104:N104"/>
    <mergeCell ref="L105:N105"/>
    <mergeCell ref="L106:N106"/>
    <mergeCell ref="L107:N107"/>
    <mergeCell ref="L108:N108"/>
    <mergeCell ref="L119:N119"/>
    <mergeCell ref="L120:N120"/>
    <mergeCell ref="L121:N121"/>
    <mergeCell ref="L122:N122"/>
    <mergeCell ref="L123:N123"/>
    <mergeCell ref="L114:N114"/>
    <mergeCell ref="L115:N115"/>
    <mergeCell ref="L116:N116"/>
    <mergeCell ref="L117:N117"/>
    <mergeCell ref="L118:N118"/>
    <mergeCell ref="L129:N129"/>
    <mergeCell ref="L130:N130"/>
    <mergeCell ref="L131:N131"/>
    <mergeCell ref="L132:N132"/>
    <mergeCell ref="L133:N133"/>
    <mergeCell ref="L124:N124"/>
    <mergeCell ref="L125:N125"/>
    <mergeCell ref="L126:N126"/>
    <mergeCell ref="L127:N127"/>
    <mergeCell ref="L128:N128"/>
    <mergeCell ref="L147:N147"/>
    <mergeCell ref="L148:N148"/>
    <mergeCell ref="L139:N139"/>
    <mergeCell ref="L140:N140"/>
    <mergeCell ref="L141:N141"/>
    <mergeCell ref="L142:N142"/>
    <mergeCell ref="L143:N143"/>
    <mergeCell ref="L134:N134"/>
    <mergeCell ref="L135:N135"/>
    <mergeCell ref="L136:N136"/>
    <mergeCell ref="L137:N137"/>
    <mergeCell ref="L138:N138"/>
    <mergeCell ref="L154:N154"/>
    <mergeCell ref="L155:N155"/>
    <mergeCell ref="L156:N156"/>
    <mergeCell ref="L157:N157"/>
    <mergeCell ref="L67:N67"/>
    <mergeCell ref="L68:N68"/>
    <mergeCell ref="L69:N69"/>
    <mergeCell ref="L70:N70"/>
    <mergeCell ref="L71:N71"/>
    <mergeCell ref="L72:N72"/>
    <mergeCell ref="L73:N73"/>
    <mergeCell ref="L74:N74"/>
    <mergeCell ref="L75:N75"/>
    <mergeCell ref="L76:N76"/>
    <mergeCell ref="L77:N77"/>
    <mergeCell ref="L78:N78"/>
    <mergeCell ref="L149:N149"/>
    <mergeCell ref="L150:N150"/>
    <mergeCell ref="L151:N151"/>
    <mergeCell ref="L152:N152"/>
    <mergeCell ref="L153:N153"/>
    <mergeCell ref="L144:N144"/>
    <mergeCell ref="L145:N145"/>
    <mergeCell ref="L146:N146"/>
  </mergeCells>
  <phoneticPr fontId="5" type="noConversion"/>
  <pageMargins left="0.7" right="0.7" top="0.75" bottom="0.75" header="0.3" footer="0.3"/>
  <pageSetup paperSize="9" orientation="portrait" horizontalDpi="180" verticalDpi="180" r:id="rId1"/>
  <ignoredErrors>
    <ignoredError sqref="J29 J27 J15:J18 J20:J22 I15:I22 I23:I33 I34:I3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6ACF2-9886-4895-AA6C-692F67EC472B}">
  <dimension ref="A1:P20"/>
  <sheetViews>
    <sheetView zoomScale="98" zoomScaleNormal="98" workbookViewId="0">
      <selection activeCell="A15" sqref="A15"/>
    </sheetView>
  </sheetViews>
  <sheetFormatPr defaultRowHeight="13.2" x14ac:dyDescent="0.25"/>
  <cols>
    <col min="1" max="1" width="22.109375" style="121" customWidth="1"/>
    <col min="2" max="2" width="8.109375" style="31" customWidth="1"/>
    <col min="3" max="3" width="14.44140625" style="16" customWidth="1"/>
    <col min="4" max="4" width="10.33203125" style="20" hidden="1" customWidth="1"/>
    <col min="5" max="8" width="9.21875" style="16" customWidth="1"/>
    <col min="9" max="12" width="9.21875" style="22" customWidth="1"/>
    <col min="13" max="15" width="9.21875" style="20" customWidth="1"/>
    <col min="16" max="16" width="9.21875" style="16" customWidth="1"/>
  </cols>
  <sheetData>
    <row r="1" spans="1:16" s="21" customFormat="1" ht="15.6" customHeight="1" x14ac:dyDescent="0.25">
      <c r="A1" s="360" t="s">
        <v>2</v>
      </c>
      <c r="B1" s="363" t="s">
        <v>18</v>
      </c>
      <c r="C1" s="366" t="s">
        <v>38</v>
      </c>
      <c r="D1" s="372" t="s">
        <v>42</v>
      </c>
      <c r="E1" s="369" t="s">
        <v>67</v>
      </c>
      <c r="F1" s="370"/>
      <c r="G1" s="370"/>
      <c r="H1" s="371"/>
      <c r="I1" s="357" t="s">
        <v>68</v>
      </c>
      <c r="J1" s="358"/>
      <c r="K1" s="358"/>
      <c r="L1" s="359"/>
      <c r="M1" s="357" t="s">
        <v>69</v>
      </c>
      <c r="N1" s="358"/>
      <c r="O1" s="358"/>
      <c r="P1" s="359"/>
    </row>
    <row r="2" spans="1:16" s="23" customFormat="1" ht="15" customHeight="1" x14ac:dyDescent="0.25">
      <c r="A2" s="361"/>
      <c r="B2" s="364"/>
      <c r="C2" s="367"/>
      <c r="D2" s="373"/>
      <c r="E2" s="375" t="s">
        <v>96</v>
      </c>
      <c r="F2" s="376"/>
      <c r="G2" s="376"/>
      <c r="H2" s="377"/>
      <c r="I2" s="354" t="s">
        <v>96</v>
      </c>
      <c r="J2" s="355"/>
      <c r="K2" s="355"/>
      <c r="L2" s="356"/>
      <c r="M2" s="354" t="s">
        <v>96</v>
      </c>
      <c r="N2" s="355"/>
      <c r="O2" s="355"/>
      <c r="P2" s="356"/>
    </row>
    <row r="3" spans="1:16" s="23" customFormat="1" ht="13.8" customHeight="1" x14ac:dyDescent="0.25">
      <c r="A3" s="362"/>
      <c r="B3" s="365"/>
      <c r="C3" s="368"/>
      <c r="D3" s="374"/>
      <c r="E3" s="118" t="s">
        <v>40</v>
      </c>
      <c r="F3" s="118" t="s">
        <v>58</v>
      </c>
      <c r="G3" s="118" t="s">
        <v>39</v>
      </c>
      <c r="H3" s="118" t="s">
        <v>63</v>
      </c>
      <c r="I3" s="32" t="s">
        <v>40</v>
      </c>
      <c r="J3" s="32" t="s">
        <v>58</v>
      </c>
      <c r="K3" s="32" t="s">
        <v>39</v>
      </c>
      <c r="L3" s="32" t="s">
        <v>63</v>
      </c>
      <c r="M3" s="32" t="s">
        <v>40</v>
      </c>
      <c r="N3" s="32" t="s">
        <v>58</v>
      </c>
      <c r="O3" s="32" t="s">
        <v>39</v>
      </c>
      <c r="P3" s="32" t="s">
        <v>63</v>
      </c>
    </row>
    <row r="4" spans="1:16" s="6" customFormat="1" ht="16.8" customHeight="1" x14ac:dyDescent="0.25">
      <c r="A4" s="258" t="s">
        <v>13</v>
      </c>
      <c r="B4" s="257">
        <v>0.7</v>
      </c>
      <c r="C4" s="115">
        <v>380000</v>
      </c>
      <c r="D4" s="178">
        <v>0</v>
      </c>
      <c r="E4" s="177">
        <v>0</v>
      </c>
      <c r="F4" s="177">
        <v>0.03</v>
      </c>
      <c r="G4" s="177">
        <v>0.04</v>
      </c>
      <c r="H4" s="178">
        <v>0.05</v>
      </c>
      <c r="I4" s="177">
        <v>0</v>
      </c>
      <c r="J4" s="177">
        <v>0.03</v>
      </c>
      <c r="K4" s="177">
        <v>0.04</v>
      </c>
      <c r="L4" s="199">
        <v>0.05</v>
      </c>
      <c r="M4" s="177">
        <v>0</v>
      </c>
      <c r="N4" s="177">
        <v>0.03</v>
      </c>
      <c r="O4" s="177">
        <v>0.04</v>
      </c>
      <c r="P4" s="199">
        <v>0.05</v>
      </c>
    </row>
    <row r="5" spans="1:16" s="6" customFormat="1" ht="16.8" customHeight="1" x14ac:dyDescent="0.25">
      <c r="A5" s="259" t="s">
        <v>7</v>
      </c>
      <c r="B5" s="277"/>
      <c r="C5" s="253">
        <v>0.01</v>
      </c>
      <c r="D5" s="261"/>
      <c r="E5" s="352" t="s">
        <v>85</v>
      </c>
      <c r="F5" s="352"/>
      <c r="G5" s="352"/>
      <c r="H5" s="352"/>
      <c r="I5" s="352"/>
      <c r="J5" s="352"/>
      <c r="K5" s="352"/>
      <c r="L5" s="352"/>
      <c r="M5" s="352"/>
      <c r="N5" s="352"/>
      <c r="O5" s="352"/>
      <c r="P5" s="353"/>
    </row>
    <row r="6" spans="1:16" s="117" customFormat="1" ht="16.8" customHeight="1" x14ac:dyDescent="0.25">
      <c r="A6" s="260" t="s">
        <v>14</v>
      </c>
      <c r="B6" s="119"/>
      <c r="C6" s="137"/>
      <c r="D6" s="116">
        <v>0</v>
      </c>
      <c r="E6" s="119"/>
      <c r="F6" s="119"/>
      <c r="G6" s="109">
        <v>2.5000000000000001E-3</v>
      </c>
      <c r="H6" s="119"/>
      <c r="I6" s="119"/>
      <c r="J6" s="119"/>
      <c r="K6" s="109">
        <v>2.5000000000000001E-3</v>
      </c>
      <c r="L6" s="119"/>
      <c r="M6" s="119"/>
      <c r="N6" s="119"/>
      <c r="O6" s="109">
        <v>2.5000000000000001E-3</v>
      </c>
      <c r="P6" s="119"/>
    </row>
    <row r="7" spans="1:16" s="117" customFormat="1" ht="16.8" customHeight="1" x14ac:dyDescent="0.25">
      <c r="A7" s="259" t="s">
        <v>6</v>
      </c>
      <c r="B7" s="33">
        <v>0.5</v>
      </c>
      <c r="C7" s="137"/>
      <c r="D7" s="116">
        <v>0</v>
      </c>
      <c r="E7" s="119"/>
      <c r="F7" s="119"/>
      <c r="G7" s="109">
        <v>5.0000000000000001E-3</v>
      </c>
      <c r="H7" s="119"/>
      <c r="I7" s="119"/>
      <c r="J7" s="119"/>
      <c r="K7" s="109">
        <v>5.0000000000000001E-3</v>
      </c>
      <c r="L7" s="119"/>
      <c r="M7" s="119"/>
      <c r="N7" s="119"/>
      <c r="O7" s="109">
        <v>5.0000000000000001E-3</v>
      </c>
      <c r="P7" s="119"/>
    </row>
    <row r="8" spans="1:16" s="6" customFormat="1" ht="19.2" customHeight="1" x14ac:dyDescent="0.25">
      <c r="A8" s="120" t="s">
        <v>74</v>
      </c>
      <c r="B8" s="131"/>
      <c r="C8" s="132"/>
      <c r="F8" s="135">
        <v>10000</v>
      </c>
      <c r="G8" s="132" t="s">
        <v>86</v>
      </c>
      <c r="H8" s="132"/>
      <c r="I8" s="133"/>
      <c r="J8" s="133"/>
      <c r="K8" s="133"/>
      <c r="L8" s="133"/>
      <c r="M8" s="134"/>
      <c r="N8" s="134"/>
      <c r="O8" s="134"/>
      <c r="P8" s="132"/>
    </row>
    <row r="9" spans="1:16" s="152" customFormat="1" x14ac:dyDescent="0.25">
      <c r="A9" s="148"/>
      <c r="B9" s="149"/>
      <c r="C9" s="133"/>
      <c r="D9" s="150"/>
      <c r="E9" s="133"/>
      <c r="F9" s="133"/>
      <c r="G9" s="133"/>
      <c r="H9" s="133"/>
      <c r="I9" s="133"/>
      <c r="J9" s="133"/>
      <c r="K9" s="133"/>
      <c r="L9" s="133"/>
      <c r="M9" s="151"/>
      <c r="N9" s="151"/>
      <c r="O9" s="151"/>
      <c r="P9" s="133"/>
    </row>
    <row r="10" spans="1:16" s="152" customFormat="1" x14ac:dyDescent="0.25">
      <c r="A10" s="148" t="s">
        <v>76</v>
      </c>
      <c r="B10" s="149"/>
      <c r="C10" s="133"/>
      <c r="D10" s="150"/>
      <c r="E10" s="133"/>
      <c r="F10" s="133"/>
      <c r="G10" s="133"/>
      <c r="H10" s="133"/>
      <c r="I10" s="133"/>
      <c r="J10" s="133"/>
      <c r="K10" s="133"/>
      <c r="L10" s="133"/>
      <c r="M10" s="151"/>
      <c r="N10" s="151"/>
      <c r="O10" s="151"/>
      <c r="P10" s="133"/>
    </row>
    <row r="11" spans="1:16" s="152" customFormat="1" x14ac:dyDescent="0.25">
      <c r="A11" s="148" t="s">
        <v>75</v>
      </c>
      <c r="B11" s="149"/>
      <c r="C11" s="133"/>
      <c r="D11" s="150"/>
      <c r="E11" s="133"/>
      <c r="F11" s="133"/>
      <c r="G11" s="133"/>
      <c r="H11" s="133"/>
      <c r="I11" s="133"/>
      <c r="J11" s="133"/>
      <c r="K11" s="133"/>
      <c r="L11" s="133"/>
      <c r="M11" s="151"/>
      <c r="N11" s="151"/>
      <c r="O11" s="151"/>
      <c r="P11" s="133"/>
    </row>
    <row r="12" spans="1:16" s="152" customFormat="1" x14ac:dyDescent="0.25">
      <c r="A12" s="262" t="s">
        <v>77</v>
      </c>
      <c r="B12" s="149"/>
      <c r="C12" s="133"/>
      <c r="D12" s="150"/>
      <c r="E12" s="133"/>
      <c r="F12" s="133"/>
      <c r="G12" s="133"/>
      <c r="H12" s="133"/>
      <c r="I12" s="133"/>
      <c r="J12" s="133"/>
      <c r="K12" s="133"/>
      <c r="L12" s="133"/>
      <c r="M12" s="151"/>
      <c r="N12" s="151"/>
      <c r="O12" s="151"/>
      <c r="P12" s="133"/>
    </row>
    <row r="13" spans="1:16" s="152" customFormat="1" x14ac:dyDescent="0.25">
      <c r="A13" s="262"/>
      <c r="B13" s="149"/>
      <c r="C13" s="133"/>
      <c r="D13" s="150"/>
      <c r="E13" s="133"/>
      <c r="F13" s="133"/>
      <c r="G13" s="133"/>
      <c r="H13" s="133"/>
      <c r="I13" s="133"/>
      <c r="J13" s="133"/>
      <c r="K13" s="133"/>
      <c r="L13" s="133"/>
      <c r="M13" s="151"/>
      <c r="N13" s="151"/>
      <c r="O13" s="151"/>
      <c r="P13" s="133"/>
    </row>
    <row r="14" spans="1:16" x14ac:dyDescent="0.25">
      <c r="A14" s="120" t="s">
        <v>41</v>
      </c>
    </row>
    <row r="15" spans="1:16" x14ac:dyDescent="0.25">
      <c r="A15" s="120" t="s">
        <v>97</v>
      </c>
    </row>
    <row r="16" spans="1:16" x14ac:dyDescent="0.25">
      <c r="A16" s="120" t="s">
        <v>78</v>
      </c>
    </row>
    <row r="17" spans="1:1" x14ac:dyDescent="0.25">
      <c r="A17" s="120" t="s">
        <v>19</v>
      </c>
    </row>
    <row r="18" spans="1:1" x14ac:dyDescent="0.25">
      <c r="A18" s="120" t="s">
        <v>20</v>
      </c>
    </row>
    <row r="19" spans="1:1" x14ac:dyDescent="0.25">
      <c r="A19" s="120" t="s">
        <v>21</v>
      </c>
    </row>
    <row r="20" spans="1:1" x14ac:dyDescent="0.25">
      <c r="A20" s="120" t="s">
        <v>22</v>
      </c>
    </row>
  </sheetData>
  <mergeCells count="11">
    <mergeCell ref="E5:P5"/>
    <mergeCell ref="M2:P2"/>
    <mergeCell ref="I2:L2"/>
    <mergeCell ref="M1:P1"/>
    <mergeCell ref="A1:A3"/>
    <mergeCell ref="B1:B3"/>
    <mergeCell ref="C1:C3"/>
    <mergeCell ref="I1:L1"/>
    <mergeCell ref="E1:H1"/>
    <mergeCell ref="D1:D3"/>
    <mergeCell ref="E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สรุป Incentive_กลุ่มน้ำ</vt:lpstr>
      <vt:lpstr>สรุป Incentive_กลุ่มยา+ข้าว</vt:lpstr>
      <vt:lpstr>รายละเอียดการคิด</vt:lpstr>
      <vt:lpstr>วันทำงาน</vt:lpstr>
      <vt:lpstr>เงื่อนไข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2020-11-25T02:17:58Z</dcterms:created>
  <dcterms:modified xsi:type="dcterms:W3CDTF">2021-12-27T05:15:46Z</dcterms:modified>
</cp:coreProperties>
</file>